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U:\Referat5-Forstwirtschaft\Ablage\10 Infomaterial_Broschüren_Videos\Jagdverpachtung und JVB\Jagdverpachtung\"/>
    </mc:Choice>
  </mc:AlternateContent>
  <bookViews>
    <workbookView xWindow="0" yWindow="0" windowWidth="15105" windowHeight="9510"/>
  </bookViews>
  <sheets>
    <sheet name="Pachtzins mit Bon_Mal" sheetId="1" r:id="rId1"/>
    <sheet name="Tabelle2" sheetId="2" state="hidden" r:id="rId2"/>
    <sheet name="Index" sheetId="3" r:id="rId3"/>
  </sheets>
  <definedNames>
    <definedName name="Abschuss">'Pachtzins mit Bon_Mal'!$A$35:$A$39</definedName>
    <definedName name="Abschussperiode">Tabelle2!$C$2:$C$7</definedName>
    <definedName name="Abschusszahlen_Planperiode">'Pachtzins mit Bon_Mal'!$A$35:$A$40</definedName>
    <definedName name="Bonus1">Tabelle2!$M$2:$M$8</definedName>
    <definedName name="Bonus2">Tabelle2!$N$2:$N$8</definedName>
    <definedName name="BonusMalus">Tabelle2!$E$2:$E$4</definedName>
    <definedName name="_xlnm.Print_Area" localSheetId="0">'Pachtzins mit Bon_Mal'!$A$1:$I$38</definedName>
    <definedName name="Gemeinde">Tabelle2!$A$2:$A$7</definedName>
    <definedName name="Grenze1">Tabelle2!$K$2:$K$8</definedName>
    <definedName name="Grenze2">Tabelle2!$L$2:$L$8</definedName>
    <definedName name="Jagdgebiet">Tabelle2!$I$2:$I$4</definedName>
    <definedName name="Jahr">'Pachtzins mit Bon_Mal'!$G$35:$G$47</definedName>
    <definedName name="PP">Tabelle2!$G$2:$G$7</definedName>
  </definedNames>
  <calcPr calcId="162913" fullPrecision="0"/>
</workbook>
</file>

<file path=xl/calcChain.xml><?xml version="1.0" encoding="utf-8"?>
<calcChain xmlns="http://schemas.openxmlformats.org/spreadsheetml/2006/main">
  <c r="F14" i="1" l="1"/>
  <c r="L5" i="2" l="1"/>
  <c r="L6" i="2"/>
  <c r="L7" i="2" s="1"/>
  <c r="L8" i="2" s="1"/>
  <c r="L4" i="2"/>
  <c r="I26" i="1"/>
  <c r="A16" i="1" l="1"/>
  <c r="M48" i="1"/>
  <c r="M47" i="1"/>
  <c r="N22" i="1"/>
  <c r="A9" i="3" l="1"/>
  <c r="A10" i="3" s="1"/>
  <c r="A11" i="3" s="1"/>
  <c r="A12" i="3" s="1"/>
  <c r="A13" i="3" s="1"/>
  <c r="A14" i="3" s="1"/>
  <c r="A15" i="3" s="1"/>
  <c r="A16" i="3" s="1"/>
  <c r="A17" i="3" s="1"/>
  <c r="A8" i="3"/>
  <c r="A7" i="3"/>
  <c r="C12" i="1" l="1"/>
  <c r="B14" i="1" s="1"/>
  <c r="F17" i="1" s="1"/>
  <c r="A14" i="1"/>
  <c r="A13" i="1"/>
  <c r="A12" i="1"/>
  <c r="B13" i="1"/>
  <c r="P2" i="2"/>
  <c r="B8" i="3" s="1"/>
  <c r="P3" i="2" l="1"/>
  <c r="B9" i="3" s="1"/>
  <c r="G38" i="1" s="1"/>
  <c r="G37" i="1"/>
  <c r="B7" i="3"/>
  <c r="G36" i="1" s="1"/>
  <c r="P4" i="2" l="1"/>
  <c r="P5" i="2" s="1"/>
  <c r="E38" i="1"/>
  <c r="A17" i="1"/>
  <c r="B10" i="3" l="1"/>
  <c r="G39" i="1" s="1"/>
  <c r="P6" i="2"/>
  <c r="B16" i="1" s="1"/>
  <c r="B11" i="3"/>
  <c r="G40" i="1" s="1"/>
  <c r="C24" i="1"/>
  <c r="C25" i="1" s="1"/>
  <c r="P7" i="2" l="1"/>
  <c r="B12" i="3"/>
  <c r="N23" i="1"/>
  <c r="B24" i="1"/>
  <c r="B25" i="1" s="1"/>
  <c r="G41" i="1" l="1"/>
  <c r="P8" i="2"/>
  <c r="B13" i="3"/>
  <c r="G42" i="1" s="1"/>
  <c r="E36" i="1"/>
  <c r="E37" i="1"/>
  <c r="E39" i="1"/>
  <c r="F39" i="1" s="1"/>
  <c r="D31" i="1"/>
  <c r="B30" i="1"/>
  <c r="C26" i="1"/>
  <c r="D24" i="1"/>
  <c r="D25" i="1" s="1"/>
  <c r="D26" i="1" s="1"/>
  <c r="M46" i="1"/>
  <c r="E35" i="1"/>
  <c r="M43" i="1"/>
  <c r="C9" i="1" l="1"/>
  <c r="B26" i="1"/>
  <c r="E25" i="1"/>
  <c r="P9" i="2"/>
  <c r="B14" i="3"/>
  <c r="M16" i="1"/>
  <c r="B28" i="1"/>
  <c r="E26" i="1" l="1"/>
  <c r="G43" i="1"/>
  <c r="P10" i="2"/>
  <c r="B15" i="3"/>
  <c r="C14" i="1" s="1"/>
  <c r="F38" i="1"/>
  <c r="F37" i="1"/>
  <c r="F35" i="1"/>
  <c r="F36" i="1"/>
  <c r="P11" i="2" l="1"/>
  <c r="B17" i="3" s="1"/>
  <c r="G46" i="1" s="1"/>
  <c r="B16" i="3"/>
  <c r="G44" i="1"/>
  <c r="N16" i="1"/>
  <c r="G45" i="1" l="1"/>
  <c r="C16" i="1"/>
  <c r="C13" i="1"/>
  <c r="E14" i="1" l="1"/>
  <c r="E16" i="1" s="1"/>
  <c r="E17" i="1" s="1"/>
</calcChain>
</file>

<file path=xl/comments1.xml><?xml version="1.0" encoding="utf-8"?>
<comments xmlns="http://schemas.openxmlformats.org/spreadsheetml/2006/main">
  <authors>
    <author>G KUN</author>
    <author>Kuneth Guenther</author>
  </authors>
  <commentList>
    <comment ref="B4" authorId="0" shapeId="0">
      <text>
        <r>
          <rPr>
            <b/>
            <sz val="9"/>
            <color indexed="81"/>
            <rFont val="Segoe UI"/>
            <family val="2"/>
          </rPr>
          <t>Name der Gemeinde</t>
        </r>
      </text>
    </comment>
    <comment ref="D4" authorId="0" shapeId="0">
      <text>
        <r>
          <rPr>
            <b/>
            <sz val="9"/>
            <color indexed="81"/>
            <rFont val="Segoe UI"/>
            <charset val="1"/>
          </rPr>
          <t>Auswahl:
Gemeindejagdgebiet
Sonderjagdgebiet</t>
        </r>
      </text>
    </comment>
    <comment ref="E4" authorId="0" shapeId="0">
      <text>
        <r>
          <rPr>
            <b/>
            <sz val="9"/>
            <color indexed="81"/>
            <rFont val="Segoe UI"/>
            <family val="2"/>
          </rPr>
          <t>Bezeichnung des Jagdgebietes</t>
        </r>
      </text>
    </comment>
    <comment ref="C11" authorId="1" shapeId="0">
      <text>
        <r>
          <rPr>
            <b/>
            <sz val="9"/>
            <color indexed="81"/>
            <rFont val="Segoe UI"/>
            <family val="2"/>
          </rPr>
          <t>"ja" auswählen, wenn eine Bonus-Malus-Regelung vereinbart ist.
Sonst "nein" auswähen.</t>
        </r>
      </text>
    </comment>
    <comment ref="D19" authorId="1" shapeId="0">
      <text>
        <r>
          <rPr>
            <b/>
            <sz val="9"/>
            <color indexed="81"/>
            <rFont val="Segoe UI"/>
            <family val="2"/>
          </rPr>
          <t>"ja" auswählen, wenn eine Bonus-Malus-Regelung vereinbart ist.
Sonst "nein" auswähen.</t>
        </r>
      </text>
    </comment>
    <comment ref="A21" authorId="1" shapeId="0">
      <text>
        <r>
          <rPr>
            <b/>
            <sz val="9"/>
            <color indexed="81"/>
            <rFont val="Segoe UI"/>
            <family val="2"/>
          </rPr>
          <t>Die Eingabe der Abschusszahlen  für eine zweijährige Planperiode kann für eine oder mehrere Wildarten erfolgen.
Der Mittelwert ist die Vergleichsbasis für die Berechnung der Bonus-/Maluszahlung.</t>
        </r>
      </text>
    </comment>
    <comment ref="A22" authorId="1" shapeId="0">
      <text>
        <r>
          <rPr>
            <b/>
            <sz val="9"/>
            <color indexed="81"/>
            <rFont val="Segoe UI"/>
            <family val="2"/>
          </rPr>
          <t>Auswahl der Planperiode, aus der die Abschusszahlen für die Vergleichsbasis herangezogen werden sollen.
Alternativ kann auch eine vereinbarte Zahl für jede Wildart festgelegt werden</t>
        </r>
      </text>
    </comment>
    <comment ref="A34" authorId="1" shapeId="0">
      <text>
        <r>
          <rPr>
            <b/>
            <sz val="9"/>
            <color indexed="81"/>
            <rFont val="Segoe UI"/>
            <family val="2"/>
          </rPr>
          <t>Eingabe nur für jene Wildart(en), die für den Vergleichswert relevant sind.
Rote Felder nicht befüllen</t>
        </r>
      </text>
    </comment>
  </commentList>
</comments>
</file>

<file path=xl/sharedStrings.xml><?xml version="1.0" encoding="utf-8"?>
<sst xmlns="http://schemas.openxmlformats.org/spreadsheetml/2006/main" count="103" uniqueCount="80">
  <si>
    <t>Jagdgebietsfläche</t>
  </si>
  <si>
    <t>ha</t>
  </si>
  <si>
    <t>€/ha</t>
  </si>
  <si>
    <t>Pachtzins</t>
  </si>
  <si>
    <t>Pachtzins gesamt</t>
  </si>
  <si>
    <t>Rehwild</t>
  </si>
  <si>
    <t>Rotwild</t>
  </si>
  <si>
    <t>Gamswild</t>
  </si>
  <si>
    <t>Summe</t>
  </si>
  <si>
    <t xml:space="preserve">bis </t>
  </si>
  <si>
    <t>Grenzwert Malus</t>
  </si>
  <si>
    <t>Gemeinde</t>
  </si>
  <si>
    <t>Bonus-Malus-Vereinbarung</t>
  </si>
  <si>
    <t>1. Abschusszahlen</t>
  </si>
  <si>
    <t>2. Bonus-Malus-Regelung</t>
  </si>
  <si>
    <t>€ Bonus/Malus</t>
  </si>
  <si>
    <t>Mittelwert für eine Abschussplanperiode</t>
  </si>
  <si>
    <t>Diff. zum Mittelwert</t>
  </si>
  <si>
    <t>Abschusszahlen der Planperiode mit Ende</t>
  </si>
  <si>
    <t>Marktgemeinde</t>
  </si>
  <si>
    <t>Magistrat</t>
  </si>
  <si>
    <t>Stadtgemeinde</t>
  </si>
  <si>
    <t xml:space="preserve"> = Vergleichsbasis</t>
  </si>
  <si>
    <t>Abschussperiode</t>
  </si>
  <si>
    <t>Vereinbarte Zahl</t>
  </si>
  <si>
    <t>PP 2019/20</t>
  </si>
  <si>
    <t>PP 2017/18</t>
  </si>
  <si>
    <t>PP 2015/16</t>
  </si>
  <si>
    <t>BonusMalus</t>
  </si>
  <si>
    <t>ja</t>
  </si>
  <si>
    <t>nein</t>
  </si>
  <si>
    <t>PP</t>
  </si>
  <si>
    <t>PP 21/22</t>
  </si>
  <si>
    <t>PP 23/24</t>
  </si>
  <si>
    <t>PP 25/26</t>
  </si>
  <si>
    <t>PP 27/28</t>
  </si>
  <si>
    <t>PP 29/30</t>
  </si>
  <si>
    <t>€ im ersten Pachtjahr</t>
  </si>
  <si>
    <t>Index</t>
  </si>
  <si>
    <t>Jagdgebiet</t>
  </si>
  <si>
    <t>Gemeinde-jagdgebiet</t>
  </si>
  <si>
    <t>Sonder-jagdgebiet</t>
  </si>
  <si>
    <r>
      <rPr>
        <b/>
        <sz val="10"/>
        <color theme="1"/>
        <rFont val="Arial"/>
        <family val="2"/>
      </rPr>
      <t>2</t>
    </r>
    <r>
      <rPr>
        <sz val="10"/>
        <color theme="1"/>
        <rFont val="Arial"/>
        <family val="2"/>
      </rPr>
      <t>. Eingabe der gesamten Jagdgebietsfläche</t>
    </r>
  </si>
  <si>
    <r>
      <rPr>
        <b/>
        <sz val="10"/>
        <color theme="1"/>
        <rFont val="Arial"/>
        <family val="2"/>
      </rPr>
      <t>3.</t>
    </r>
    <r>
      <rPr>
        <sz val="10"/>
        <color theme="1"/>
        <rFont val="Arial"/>
        <family val="2"/>
      </rPr>
      <t xml:space="preserve"> Eingabe der jagdlich nutzbaren Flächen (wenn vorhanden)</t>
    </r>
  </si>
  <si>
    <r>
      <rPr>
        <b/>
        <sz val="10"/>
        <color theme="1"/>
        <rFont val="Arial"/>
        <family val="2"/>
      </rPr>
      <t>6.</t>
    </r>
    <r>
      <rPr>
        <sz val="10"/>
        <color theme="1"/>
        <rFont val="Arial"/>
        <family val="2"/>
      </rPr>
      <t xml:space="preserve"> Wahl des relevanten Jahres für die Wertsicherung im Folgejahr</t>
    </r>
  </si>
  <si>
    <r>
      <rPr>
        <b/>
        <sz val="10"/>
        <color theme="1"/>
        <rFont val="Arial"/>
        <family val="2"/>
      </rPr>
      <t>7.</t>
    </r>
    <r>
      <rPr>
        <sz val="10"/>
        <color theme="1"/>
        <rFont val="Arial"/>
        <family val="2"/>
      </rPr>
      <t xml:space="preserve"> Eingabe, ob Bonus-Malus vereinbart wird (Auswahl ja/nein)</t>
    </r>
  </si>
  <si>
    <r>
      <rPr>
        <b/>
        <sz val="10"/>
        <color theme="1"/>
        <rFont val="Arial"/>
        <family val="2"/>
      </rPr>
      <t>8.</t>
    </r>
    <r>
      <rPr>
        <sz val="10"/>
        <color theme="1"/>
        <rFont val="Arial"/>
        <family val="2"/>
      </rPr>
      <t xml:space="preserve"> Die Abschusszahl, die für die Bonus-Malus-Zahlung relevant ist, kann
a) für eine oder mehrere Wildarten festgelegt,
b) frei vereinbart oder
c) als Mittelwert von ein oder zwei Abschussplanperioden berechnet werden.
Die Eingabe erfolgt in den weißen Feldern.</t>
    </r>
  </si>
  <si>
    <t>Erläuterungen zur Anwendung</t>
  </si>
  <si>
    <t>Bonus / Malus in Prozent</t>
  </si>
  <si>
    <t>Grenze1</t>
  </si>
  <si>
    <t>Grenze2</t>
  </si>
  <si>
    <t>Bonus1</t>
  </si>
  <si>
    <t>Bonus2</t>
  </si>
  <si>
    <t>über</t>
  </si>
  <si>
    <t>Wertsicherung des Pachtpreises</t>
  </si>
  <si>
    <t>Basis:</t>
  </si>
  <si>
    <t>VPI 2015</t>
  </si>
  <si>
    <t>Bezugsmonat</t>
  </si>
  <si>
    <t>Jahr</t>
  </si>
  <si>
    <t>Jahr der Pachtperiode</t>
  </si>
  <si>
    <t>Für die Pachtperiode von</t>
  </si>
  <si>
    <t>bis</t>
  </si>
  <si>
    <t>Bezugsjahr</t>
  </si>
  <si>
    <t>Oktober</t>
  </si>
  <si>
    <t>Wertsicherung:</t>
  </si>
  <si>
    <t>für das Jagdjahr</t>
  </si>
  <si>
    <r>
      <rPr>
        <b/>
        <sz val="10"/>
        <color theme="1"/>
        <rFont val="Arial"/>
        <family val="2"/>
      </rPr>
      <t>5.</t>
    </r>
    <r>
      <rPr>
        <sz val="10"/>
        <color theme="1"/>
        <rFont val="Arial"/>
        <family val="2"/>
      </rPr>
      <t xml:space="preserve"> Eingabe, ob Wertsicherung vereinbart wurde oder nicht (ja/nein)</t>
    </r>
  </si>
  <si>
    <t>Jagdpachtzinsberechnung
mit/ohne Bonus-Malus-Regelung</t>
  </si>
  <si>
    <t>Laufende Dateneingabe für durchgeführten Abschuss einer Planperiode</t>
  </si>
  <si>
    <r>
      <rPr>
        <b/>
        <sz val="10"/>
        <color theme="1"/>
        <rFont val="Arial"/>
        <family val="2"/>
      </rPr>
      <t>1.b</t>
    </r>
    <r>
      <rPr>
        <sz val="10"/>
        <color theme="1"/>
        <rFont val="Arial"/>
        <family val="2"/>
      </rPr>
      <t xml:space="preserve"> Bezeichnung der Gemeinde und der Gemeindejagd</t>
    </r>
  </si>
  <si>
    <t>Stück / 100 ha und Jahr</t>
  </si>
  <si>
    <r>
      <rPr>
        <b/>
        <sz val="10"/>
        <color theme="1"/>
        <rFont val="Arial"/>
        <family val="2"/>
      </rPr>
      <t>11.</t>
    </r>
    <r>
      <rPr>
        <sz val="10"/>
        <color theme="1"/>
        <rFont val="Arial"/>
        <family val="2"/>
      </rPr>
      <t xml:space="preserve"> Am Ende einer Abschussplanperiode erfolgt die Eingabe des durchgeführten Abschusses für die  vereinbarte(n)Wildart(en).
Rote Felder sind nicht zu befüllen.</t>
    </r>
  </si>
  <si>
    <t>jagdlich nutzbare Fläche</t>
  </si>
  <si>
    <r>
      <rPr>
        <b/>
        <sz val="10"/>
        <color theme="1"/>
        <rFont val="Arial"/>
        <family val="2"/>
      </rPr>
      <t>4.</t>
    </r>
    <r>
      <rPr>
        <sz val="10"/>
        <color theme="1"/>
        <rFont val="Arial"/>
        <family val="2"/>
      </rPr>
      <t xml:space="preserve"> Festlegung Pachtzins und Auswahl, auf welche Fläche sich dieser bezieht (Gesamtfläche oder jagdl. nutzbare Fläche)</t>
    </r>
  </si>
  <si>
    <r>
      <rPr>
        <b/>
        <sz val="10"/>
        <color theme="1"/>
        <rFont val="Arial"/>
        <family val="2"/>
      </rPr>
      <t>10.</t>
    </r>
    <r>
      <rPr>
        <sz val="10"/>
        <color theme="1"/>
        <rFont val="Arial"/>
        <family val="2"/>
      </rPr>
      <t xml:space="preserve"> Die Indexzahl  für das betreffende Jahr und Monat ist einzugeben.</t>
    </r>
  </si>
  <si>
    <r>
      <t xml:space="preserve">1. </t>
    </r>
    <r>
      <rPr>
        <sz val="10"/>
        <color theme="1"/>
        <rFont val="Arial"/>
        <family val="2"/>
      </rPr>
      <t>Jahr, für das der Pachtzins berechnet werden soll.</t>
    </r>
  </si>
  <si>
    <r>
      <t xml:space="preserve">1.a </t>
    </r>
    <r>
      <rPr>
        <sz val="10"/>
        <color theme="1"/>
        <rFont val="Arial"/>
        <family val="2"/>
      </rPr>
      <t>Jahreszahlen für die Pachtperiode eingeben.</t>
    </r>
  </si>
  <si>
    <r>
      <rPr>
        <b/>
        <sz val="10"/>
        <color theme="1"/>
        <rFont val="Arial"/>
        <family val="2"/>
      </rPr>
      <t>6.a</t>
    </r>
    <r>
      <rPr>
        <sz val="10"/>
        <color theme="1"/>
        <rFont val="Arial"/>
        <family val="2"/>
      </rPr>
      <t xml:space="preserve"> Art des vereinbarten Index und die  jährlichen Indexzahlen
       sind im Tabellenblatt "Index" einzugeben.</t>
    </r>
  </si>
  <si>
    <r>
      <rPr>
        <b/>
        <sz val="10"/>
        <color theme="1"/>
        <rFont val="Arial"/>
        <family val="2"/>
      </rPr>
      <t>9.</t>
    </r>
    <r>
      <rPr>
        <sz val="10"/>
        <color theme="1"/>
        <rFont val="Arial"/>
        <family val="2"/>
      </rPr>
      <t xml:space="preserve"> Angabe der Prozentsätze
a) für die Grenze, ab der eine Bonus-Malus Zahlung erfolgt und
b) das Ausmaß der Ab- bzw. Zuschläge  (Eintrag in die weißen Felder).
Die wählbaren Prozentsätze sind empfohlene Rahmenwerte, sie können aber auch frei gewählt werden.</t>
    </r>
  </si>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</sst>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
  </numFmts>
  <fonts count="18" x14ac:knownFonts="1">
    <font>
      <sz val="11"/>
      <color theme="1"/>
      <name val="Calibri"/>
      <family val="2"/>
      <scheme val="minor"/>
    </font>
    <font>
      <sz val="11"/>
      <color theme="1"/>
      <name val="Calibri"/>
      <family val="2"/>
      <scheme val="minor"/>
    </font>
    <font>
      <sz val="12"/>
      <name val="Arial"/>
    </font>
    <font>
      <sz val="12"/>
      <name val="Arial"/>
      <family val="2"/>
    </font>
    <font>
      <b/>
      <sz val="11"/>
      <color theme="1"/>
      <name val="Arial"/>
      <family val="2"/>
    </font>
    <font>
      <sz val="11"/>
      <color theme="1"/>
      <name val="Arial"/>
      <family val="2"/>
    </font>
    <font>
      <sz val="11"/>
      <color rgb="FFFF0000"/>
      <name val="Arial"/>
      <family val="2"/>
    </font>
    <font>
      <b/>
      <sz val="12"/>
      <color theme="1"/>
      <name val="Arial"/>
      <family val="2"/>
    </font>
    <font>
      <b/>
      <sz val="10"/>
      <color theme="1"/>
      <name val="Arial"/>
      <family val="2"/>
    </font>
    <font>
      <b/>
      <sz val="11"/>
      <color theme="1"/>
      <name val="Calibri"/>
      <family val="2"/>
      <scheme val="minor"/>
    </font>
    <font>
      <sz val="11"/>
      <color theme="0" tint="-4.9989318521683403E-2"/>
      <name val="Arial"/>
      <family val="2"/>
    </font>
    <font>
      <b/>
      <sz val="9"/>
      <color indexed="81"/>
      <name val="Segoe UI"/>
      <family val="2"/>
    </font>
    <font>
      <sz val="10"/>
      <color theme="1"/>
      <name val="Arial"/>
      <family val="2"/>
    </font>
    <font>
      <b/>
      <sz val="9"/>
      <color indexed="81"/>
      <name val="Segoe UI"/>
      <charset val="1"/>
    </font>
    <font>
      <sz val="11"/>
      <color theme="0"/>
      <name val="Arial"/>
      <family val="2"/>
    </font>
    <font>
      <b/>
      <sz val="14"/>
      <color theme="1"/>
      <name val="Arial"/>
      <family val="2"/>
    </font>
    <font>
      <sz val="9"/>
      <color theme="1"/>
      <name val="Arial"/>
      <family val="2"/>
    </font>
    <font>
      <b/>
      <sz val="16"/>
      <color theme="1"/>
      <name val="Arial"/>
      <family val="2"/>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99"/>
        <bgColor indexed="64"/>
      </patternFill>
    </fill>
  </fills>
  <borders count="16">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cellStyleXfs>
  <cellXfs count="171">
    <xf numFmtId="0" fontId="0" fillId="0" borderId="0" xfId="0"/>
    <xf numFmtId="0" fontId="5" fillId="0" borderId="0" xfId="0" applyFont="1"/>
    <xf numFmtId="2" fontId="5" fillId="0" borderId="0" xfId="0" applyNumberFormat="1" applyFont="1"/>
    <xf numFmtId="0" fontId="5" fillId="0" borderId="0" xfId="0" applyFont="1" applyAlignment="1">
      <alignment horizontal="right"/>
    </xf>
    <xf numFmtId="9" fontId="5" fillId="0" borderId="0" xfId="0" applyNumberFormat="1" applyFont="1"/>
    <xf numFmtId="10" fontId="5" fillId="0" borderId="0" xfId="0" applyNumberFormat="1" applyFont="1"/>
    <xf numFmtId="0" fontId="6" fillId="0" borderId="0" xfId="0" applyFont="1"/>
    <xf numFmtId="0" fontId="5" fillId="5" borderId="0" xfId="0" applyFont="1" applyFill="1"/>
    <xf numFmtId="0" fontId="5" fillId="0" borderId="0" xfId="0" applyFont="1" applyAlignment="1">
      <alignment horizontal="right" indent="2"/>
    </xf>
    <xf numFmtId="0" fontId="5" fillId="6" borderId="0" xfId="0" applyFont="1" applyFill="1"/>
    <xf numFmtId="0" fontId="5" fillId="6" borderId="0" xfId="0" applyFont="1" applyFill="1" applyAlignment="1">
      <alignment horizontal="right" indent="2"/>
    </xf>
    <xf numFmtId="0" fontId="6" fillId="0" borderId="0" xfId="0" applyFont="1" applyProtection="1">
      <protection locked="0"/>
    </xf>
    <xf numFmtId="0" fontId="5" fillId="5" borderId="1" xfId="0" applyFont="1" applyFill="1" applyBorder="1"/>
    <xf numFmtId="0" fontId="4" fillId="5" borderId="1" xfId="0" applyFont="1" applyFill="1" applyBorder="1"/>
    <xf numFmtId="0" fontId="5" fillId="8" borderId="2" xfId="0" applyFont="1" applyFill="1" applyBorder="1" applyAlignment="1">
      <alignment horizontal="center"/>
    </xf>
    <xf numFmtId="0" fontId="9" fillId="0" borderId="0" xfId="0" applyFont="1"/>
    <xf numFmtId="0" fontId="0" fillId="9" borderId="0" xfId="0" applyFill="1"/>
    <xf numFmtId="0" fontId="5" fillId="0" borderId="0" xfId="0" applyFont="1" applyAlignment="1">
      <alignment vertical="center"/>
    </xf>
    <xf numFmtId="0" fontId="4" fillId="6" borderId="5" xfId="0" applyFont="1" applyFill="1" applyBorder="1" applyAlignment="1">
      <alignment vertical="center"/>
    </xf>
    <xf numFmtId="0" fontId="5" fillId="6" borderId="6" xfId="0" applyFont="1" applyFill="1" applyBorder="1"/>
    <xf numFmtId="0" fontId="4" fillId="6" borderId="0" xfId="0" applyFont="1" applyFill="1" applyBorder="1" applyAlignment="1">
      <alignment horizontal="right" vertical="center" indent="2"/>
    </xf>
    <xf numFmtId="0" fontId="5" fillId="6" borderId="0" xfId="0" applyFont="1" applyFill="1" applyBorder="1"/>
    <xf numFmtId="0" fontId="4" fillId="6" borderId="7" xfId="0" applyFont="1" applyFill="1" applyBorder="1" applyAlignment="1">
      <alignment horizontal="right" vertical="center" indent="2"/>
    </xf>
    <xf numFmtId="0" fontId="5" fillId="4" borderId="3" xfId="0" applyFont="1" applyFill="1" applyBorder="1" applyAlignment="1">
      <alignment horizontal="center" wrapText="1"/>
    </xf>
    <xf numFmtId="0" fontId="5" fillId="4" borderId="2" xfId="0" applyFont="1" applyFill="1" applyBorder="1" applyAlignment="1">
      <alignment horizontal="center"/>
    </xf>
    <xf numFmtId="0" fontId="5" fillId="4" borderId="0" xfId="0" applyFont="1" applyFill="1" applyBorder="1"/>
    <xf numFmtId="0" fontId="5" fillId="0" borderId="2" xfId="0" applyFont="1" applyFill="1" applyBorder="1" applyAlignment="1">
      <alignment horizontal="center"/>
    </xf>
    <xf numFmtId="0" fontId="5" fillId="0" borderId="0" xfId="0" applyFont="1" applyFill="1" applyBorder="1" applyProtection="1">
      <protection locked="0"/>
    </xf>
    <xf numFmtId="0" fontId="5" fillId="0" borderId="0" xfId="0" applyFont="1" applyFill="1" applyBorder="1"/>
    <xf numFmtId="164" fontId="5" fillId="0" borderId="0" xfId="2" applyNumberFormat="1" applyFont="1" applyFill="1" applyBorder="1"/>
    <xf numFmtId="0" fontId="5" fillId="0" borderId="2" xfId="0" applyFont="1" applyBorder="1"/>
    <xf numFmtId="0" fontId="5" fillId="0" borderId="0" xfId="0" applyFont="1" applyBorder="1"/>
    <xf numFmtId="0" fontId="5" fillId="0" borderId="3" xfId="0" applyFont="1" applyBorder="1"/>
    <xf numFmtId="0" fontId="5" fillId="0" borderId="1" xfId="0" applyFont="1" applyBorder="1"/>
    <xf numFmtId="0" fontId="5" fillId="8" borderId="3" xfId="0" applyFont="1" applyFill="1" applyBorder="1" applyAlignment="1">
      <alignment horizontal="center"/>
    </xf>
    <xf numFmtId="0" fontId="4" fillId="3" borderId="8" xfId="0" applyFont="1" applyFill="1" applyBorder="1"/>
    <xf numFmtId="0" fontId="5" fillId="3" borderId="9" xfId="0" applyFont="1" applyFill="1" applyBorder="1"/>
    <xf numFmtId="0" fontId="5" fillId="3" borderId="9" xfId="0" applyFont="1" applyFill="1" applyBorder="1" applyProtection="1">
      <protection locked="0"/>
    </xf>
    <xf numFmtId="0" fontId="5" fillId="6" borderId="2" xfId="0" applyFont="1" applyFill="1" applyBorder="1"/>
    <xf numFmtId="0" fontId="4" fillId="6" borderId="2" xfId="0" applyFont="1" applyFill="1" applyBorder="1" applyAlignment="1">
      <alignment horizontal="left" indent="1"/>
    </xf>
    <xf numFmtId="0" fontId="5" fillId="6" borderId="0" xfId="0" applyFont="1" applyFill="1" applyBorder="1" applyAlignment="1">
      <alignment vertical="center"/>
    </xf>
    <xf numFmtId="0" fontId="5" fillId="6" borderId="0" xfId="0" applyFont="1" applyFill="1" applyBorder="1" applyAlignment="1" applyProtection="1">
      <alignment horizontal="right" indent="2"/>
      <protection locked="0"/>
    </xf>
    <xf numFmtId="0" fontId="5" fillId="6" borderId="0" xfId="0" applyFont="1" applyFill="1" applyBorder="1" applyAlignment="1">
      <alignment horizontal="right" indent="2"/>
    </xf>
    <xf numFmtId="0" fontId="4" fillId="6" borderId="2" xfId="0" applyFont="1" applyFill="1" applyBorder="1" applyAlignment="1">
      <alignment horizontal="right" vertical="center" wrapText="1"/>
    </xf>
    <xf numFmtId="0" fontId="5" fillId="6" borderId="2" xfId="0" applyFont="1" applyFill="1" applyBorder="1" applyAlignment="1">
      <alignment horizontal="right" vertical="center" wrapText="1"/>
    </xf>
    <xf numFmtId="165" fontId="4" fillId="6" borderId="0" xfId="0" applyNumberFormat="1" applyFont="1" applyFill="1" applyBorder="1" applyAlignment="1">
      <alignment horizontal="right" vertical="center" indent="2"/>
    </xf>
    <xf numFmtId="0" fontId="5" fillId="6" borderId="0" xfId="0" applyFont="1" applyFill="1" applyBorder="1" applyAlignment="1">
      <alignment horizontal="center"/>
    </xf>
    <xf numFmtId="0" fontId="5" fillId="6" borderId="3" xfId="0" applyFont="1" applyFill="1" applyBorder="1"/>
    <xf numFmtId="0" fontId="5" fillId="6" borderId="1" xfId="0" applyFont="1" applyFill="1" applyBorder="1"/>
    <xf numFmtId="43" fontId="5" fillId="2" borderId="0" xfId="1" applyNumberFormat="1" applyFont="1" applyFill="1" applyBorder="1" applyAlignment="1" applyProtection="1">
      <protection locked="0"/>
    </xf>
    <xf numFmtId="0" fontId="5" fillId="5" borderId="0" xfId="0" applyFont="1" applyFill="1" applyBorder="1"/>
    <xf numFmtId="0" fontId="4" fillId="5" borderId="2" xfId="0" applyFont="1" applyFill="1" applyBorder="1" applyAlignment="1">
      <alignment horizontal="right" indent="1"/>
    </xf>
    <xf numFmtId="43" fontId="5" fillId="2" borderId="0" xfId="1" applyFont="1" applyFill="1" applyBorder="1" applyAlignment="1" applyProtection="1">
      <protection locked="0"/>
    </xf>
    <xf numFmtId="0" fontId="5" fillId="5" borderId="2" xfId="0" applyFont="1" applyFill="1" applyBorder="1"/>
    <xf numFmtId="2" fontId="5" fillId="5" borderId="0" xfId="0" applyNumberFormat="1" applyFont="1" applyFill="1" applyBorder="1" applyProtection="1"/>
    <xf numFmtId="0" fontId="5" fillId="5" borderId="2" xfId="0" applyFont="1" applyFill="1" applyBorder="1" applyAlignment="1">
      <alignment horizontal="right"/>
    </xf>
    <xf numFmtId="43" fontId="5" fillId="5" borderId="0" xfId="0" applyNumberFormat="1" applyFont="1" applyFill="1" applyBorder="1"/>
    <xf numFmtId="9" fontId="5" fillId="5" borderId="0" xfId="2" applyFont="1" applyFill="1" applyBorder="1"/>
    <xf numFmtId="43" fontId="10" fillId="5" borderId="0" xfId="1" applyFont="1" applyFill="1" applyBorder="1"/>
    <xf numFmtId="0" fontId="10" fillId="5" borderId="0" xfId="0" applyFont="1" applyFill="1" applyBorder="1"/>
    <xf numFmtId="0" fontId="4" fillId="5" borderId="3" xfId="0" applyFont="1" applyFill="1" applyBorder="1"/>
    <xf numFmtId="9" fontId="4" fillId="5" borderId="1" xfId="2" applyFont="1" applyFill="1" applyBorder="1"/>
    <xf numFmtId="43" fontId="4" fillId="5" borderId="1" xfId="0" applyNumberFormat="1" applyFont="1" applyFill="1" applyBorder="1"/>
    <xf numFmtId="0" fontId="12" fillId="0" borderId="0" xfId="0" applyFont="1"/>
    <xf numFmtId="0" fontId="12" fillId="0" borderId="0" xfId="0" applyFont="1" applyFill="1"/>
    <xf numFmtId="0" fontId="5" fillId="6" borderId="0" xfId="0" applyFont="1" applyFill="1" applyBorder="1" applyAlignment="1">
      <alignment horizontal="center" vertical="center" wrapText="1"/>
    </xf>
    <xf numFmtId="0" fontId="12" fillId="0" borderId="13" xfId="0" applyFont="1" applyBorder="1" applyAlignment="1">
      <alignment vertical="center"/>
    </xf>
    <xf numFmtId="0" fontId="12" fillId="0" borderId="13" xfId="0" applyFont="1" applyBorder="1" applyAlignment="1">
      <alignment vertical="center" wrapText="1"/>
    </xf>
    <xf numFmtId="0" fontId="12" fillId="0" borderId="13" xfId="0" applyFont="1" applyBorder="1"/>
    <xf numFmtId="0" fontId="12" fillId="0" borderId="13" xfId="0" applyFont="1" applyBorder="1" applyAlignment="1">
      <alignment vertical="top" wrapText="1"/>
    </xf>
    <xf numFmtId="0" fontId="12" fillId="0" borderId="14" xfId="0" applyFont="1" applyBorder="1"/>
    <xf numFmtId="0" fontId="5" fillId="9" borderId="9" xfId="0" applyFont="1" applyFill="1" applyBorder="1"/>
    <xf numFmtId="0" fontId="7" fillId="9" borderId="3" xfId="0" applyFont="1" applyFill="1" applyBorder="1" applyAlignment="1" applyProtection="1">
      <alignment vertical="center"/>
      <protection locked="0"/>
    </xf>
    <xf numFmtId="0" fontId="4" fillId="9" borderId="1" xfId="0" applyFont="1" applyFill="1" applyBorder="1" applyAlignment="1" applyProtection="1">
      <alignment horizontal="right" vertical="center" wrapText="1"/>
      <protection locked="0"/>
    </xf>
    <xf numFmtId="0" fontId="5" fillId="6" borderId="2" xfId="0" applyFont="1" applyFill="1" applyBorder="1" applyAlignment="1" applyProtection="1">
      <alignment horizontal="right"/>
      <protection locked="0"/>
    </xf>
    <xf numFmtId="9" fontId="5" fillId="6" borderId="8" xfId="0" applyNumberFormat="1" applyFont="1" applyFill="1" applyBorder="1" applyAlignment="1">
      <alignment horizontal="left"/>
    </xf>
    <xf numFmtId="0" fontId="5" fillId="6" borderId="9" xfId="0" applyFont="1" applyFill="1" applyBorder="1" applyAlignment="1">
      <alignment horizontal="center"/>
    </xf>
    <xf numFmtId="10" fontId="5" fillId="6" borderId="2" xfId="0" applyNumberFormat="1" applyFont="1" applyFill="1" applyBorder="1" applyAlignment="1">
      <alignment horizontal="right"/>
    </xf>
    <xf numFmtId="0" fontId="4" fillId="6" borderId="12" xfId="0" applyFont="1" applyFill="1" applyBorder="1" applyAlignment="1">
      <alignment horizontal="center" vertical="center" wrapText="1"/>
    </xf>
    <xf numFmtId="0" fontId="5" fillId="4" borderId="0" xfId="0" applyFont="1" applyFill="1" applyBorder="1" applyProtection="1">
      <protection locked="0"/>
    </xf>
    <xf numFmtId="9" fontId="0" fillId="9" borderId="0" xfId="0" applyNumberFormat="1" applyFill="1"/>
    <xf numFmtId="0" fontId="5" fillId="6" borderId="1" xfId="0" applyFont="1" applyFill="1" applyBorder="1" applyAlignment="1">
      <alignment horizontal="right"/>
    </xf>
    <xf numFmtId="164" fontId="5" fillId="6" borderId="10" xfId="0" applyNumberFormat="1" applyFont="1" applyFill="1" applyBorder="1" applyAlignment="1" applyProtection="1">
      <alignment horizontal="right" indent="3"/>
      <protection locked="0"/>
    </xf>
    <xf numFmtId="164" fontId="5" fillId="6" borderId="11" xfId="0" applyNumberFormat="1" applyFont="1" applyFill="1" applyBorder="1" applyAlignment="1" applyProtection="1">
      <alignment horizontal="right" indent="3"/>
      <protection locked="0"/>
    </xf>
    <xf numFmtId="9" fontId="5" fillId="6" borderId="10" xfId="0" applyNumberFormat="1" applyFont="1" applyFill="1" applyBorder="1" applyAlignment="1" applyProtection="1">
      <alignment horizontal="left" indent="2"/>
    </xf>
    <xf numFmtId="9" fontId="5" fillId="6" borderId="11" xfId="0" applyNumberFormat="1" applyFont="1" applyFill="1" applyBorder="1" applyAlignment="1" applyProtection="1">
      <alignment horizontal="left" indent="2"/>
      <protection locked="0"/>
    </xf>
    <xf numFmtId="9" fontId="5" fillId="6" borderId="4" xfId="0" applyNumberFormat="1" applyFont="1" applyFill="1" applyBorder="1" applyAlignment="1" applyProtection="1">
      <alignment horizontal="left" indent="2"/>
      <protection locked="0"/>
    </xf>
    <xf numFmtId="10" fontId="5" fillId="6" borderId="4" xfId="0" applyNumberFormat="1" applyFont="1" applyFill="1" applyBorder="1" applyAlignment="1">
      <alignment horizontal="right" indent="3"/>
    </xf>
    <xf numFmtId="0" fontId="5" fillId="5" borderId="0" xfId="0" applyFont="1" applyFill="1" applyBorder="1" applyAlignment="1">
      <alignment horizontal="right" indent="1"/>
    </xf>
    <xf numFmtId="0" fontId="4" fillId="0" borderId="0" xfId="0" applyFont="1"/>
    <xf numFmtId="49" fontId="5" fillId="0" borderId="0" xfId="0" applyNumberFormat="1" applyFont="1"/>
    <xf numFmtId="0" fontId="15" fillId="0" borderId="0" xfId="0" applyFont="1"/>
    <xf numFmtId="0" fontId="12" fillId="0" borderId="11" xfId="0" applyFont="1" applyBorder="1"/>
    <xf numFmtId="0" fontId="12" fillId="0" borderId="4" xfId="0" applyFont="1" applyBorder="1"/>
    <xf numFmtId="0" fontId="5" fillId="4" borderId="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4" fillId="7" borderId="7" xfId="0" applyFont="1" applyFill="1" applyBorder="1" applyAlignment="1">
      <alignment vertical="center"/>
    </xf>
    <xf numFmtId="0" fontId="5" fillId="7" borderId="5" xfId="0" applyFont="1" applyFill="1" applyBorder="1"/>
    <xf numFmtId="0" fontId="5" fillId="4" borderId="12" xfId="0" applyFont="1" applyFill="1" applyBorder="1" applyAlignment="1">
      <alignment horizontal="center" vertical="center" wrapText="1"/>
    </xf>
    <xf numFmtId="0" fontId="5" fillId="4" borderId="8" xfId="0" applyFont="1" applyFill="1" applyBorder="1" applyAlignment="1">
      <alignment horizontal="center"/>
    </xf>
    <xf numFmtId="0" fontId="5" fillId="4" borderId="9" xfId="0" applyFont="1" applyFill="1" applyBorder="1" applyProtection="1">
      <protection locked="0"/>
    </xf>
    <xf numFmtId="0" fontId="5" fillId="4" borderId="9" xfId="0" applyFont="1" applyFill="1" applyBorder="1"/>
    <xf numFmtId="164" fontId="5" fillId="4" borderId="10" xfId="2" applyNumberFormat="1" applyFont="1" applyFill="1" applyBorder="1"/>
    <xf numFmtId="164" fontId="5" fillId="4" borderId="11" xfId="2" applyNumberFormat="1" applyFont="1" applyFill="1" applyBorder="1"/>
    <xf numFmtId="0" fontId="5" fillId="4" borderId="3" xfId="0" applyFont="1" applyFill="1" applyBorder="1" applyAlignment="1">
      <alignment horizontal="center"/>
    </xf>
    <xf numFmtId="0" fontId="5" fillId="4" borderId="1" xfId="0" applyFont="1" applyFill="1" applyBorder="1" applyProtection="1">
      <protection locked="0"/>
    </xf>
    <xf numFmtId="0" fontId="5" fillId="4" borderId="1" xfId="0" applyFont="1" applyFill="1" applyBorder="1"/>
    <xf numFmtId="164" fontId="5" fillId="4" borderId="4" xfId="2" applyNumberFormat="1" applyFont="1" applyFill="1" applyBorder="1"/>
    <xf numFmtId="1" fontId="0" fillId="0" borderId="0" xfId="0" applyNumberFormat="1"/>
    <xf numFmtId="0" fontId="14" fillId="0" borderId="0" xfId="0" applyFont="1" applyFill="1" applyBorder="1" applyAlignment="1" applyProtection="1">
      <alignment horizontal="center"/>
    </xf>
    <xf numFmtId="2" fontId="14" fillId="0" borderId="0" xfId="0" applyNumberFormat="1" applyFont="1" applyFill="1" applyBorder="1" applyAlignment="1" applyProtection="1">
      <alignment horizontal="right"/>
    </xf>
    <xf numFmtId="2" fontId="14" fillId="0" borderId="0" xfId="0" applyNumberFormat="1" applyFont="1" applyFill="1" applyBorder="1" applyProtection="1"/>
    <xf numFmtId="0" fontId="14" fillId="0" borderId="3" xfId="0" applyFont="1" applyFill="1" applyBorder="1" applyAlignment="1" applyProtection="1">
      <alignment horizontal="center"/>
    </xf>
    <xf numFmtId="2" fontId="14" fillId="0" borderId="1" xfId="0" applyNumberFormat="1" applyFont="1" applyFill="1" applyBorder="1" applyProtection="1"/>
    <xf numFmtId="0" fontId="5" fillId="0" borderId="0" xfId="0" applyFont="1" applyFill="1" applyAlignment="1" applyProtection="1">
      <alignment horizontal="center"/>
    </xf>
    <xf numFmtId="2" fontId="5" fillId="0" borderId="0" xfId="0" applyNumberFormat="1" applyFont="1" applyFill="1" applyProtection="1"/>
    <xf numFmtId="0" fontId="5" fillId="0" borderId="0" xfId="0" applyFont="1" applyProtection="1"/>
    <xf numFmtId="0" fontId="5" fillId="0" borderId="0" xfId="0" applyFont="1" applyAlignment="1" applyProtection="1">
      <alignment horizontal="center"/>
      <protection locked="0"/>
    </xf>
    <xf numFmtId="0" fontId="5" fillId="0" borderId="0" xfId="0" applyNumberFormat="1" applyFont="1" applyAlignment="1" applyProtection="1">
      <alignment horizontal="center"/>
      <protection locked="0"/>
    </xf>
    <xf numFmtId="49" fontId="5" fillId="0" borderId="0" xfId="0" applyNumberFormat="1" applyFont="1" applyAlignment="1" applyProtection="1">
      <alignment horizontal="center"/>
      <protection locked="0"/>
    </xf>
    <xf numFmtId="1" fontId="5" fillId="5" borderId="0" xfId="0" applyNumberFormat="1" applyFont="1" applyFill="1" applyBorder="1" applyAlignment="1" applyProtection="1">
      <alignment horizontal="left"/>
    </xf>
    <xf numFmtId="0" fontId="4" fillId="5" borderId="0" xfId="0" applyFont="1" applyFill="1" applyBorder="1"/>
    <xf numFmtId="0" fontId="4" fillId="9" borderId="2" xfId="0" applyFont="1" applyFill="1" applyBorder="1"/>
    <xf numFmtId="0" fontId="5" fillId="9" borderId="0" xfId="0" applyFont="1" applyFill="1" applyBorder="1"/>
    <xf numFmtId="0" fontId="4" fillId="9" borderId="8" xfId="0" applyFont="1" applyFill="1" applyBorder="1" applyAlignment="1">
      <alignment vertical="center"/>
    </xf>
    <xf numFmtId="0" fontId="4" fillId="9" borderId="9" xfId="0" applyFont="1" applyFill="1" applyBorder="1" applyAlignment="1" applyProtection="1">
      <alignment vertical="center"/>
      <protection locked="0"/>
    </xf>
    <xf numFmtId="0" fontId="4" fillId="9" borderId="9" xfId="0" applyFont="1" applyFill="1" applyBorder="1" applyAlignment="1">
      <alignment horizontal="center" vertical="center"/>
    </xf>
    <xf numFmtId="0" fontId="4" fillId="9" borderId="9" xfId="0" applyFont="1" applyFill="1" applyBorder="1" applyAlignment="1" applyProtection="1">
      <alignment horizontal="left" vertical="center"/>
      <protection locked="0"/>
    </xf>
    <xf numFmtId="0" fontId="4" fillId="9" borderId="0" xfId="0" applyFont="1" applyFill="1" applyBorder="1" applyAlignment="1" applyProtection="1">
      <alignment vertical="center"/>
      <protection locked="0"/>
    </xf>
    <xf numFmtId="0" fontId="4" fillId="5" borderId="0" xfId="0" applyFont="1" applyFill="1" applyBorder="1" applyAlignment="1">
      <alignment horizontal="right"/>
    </xf>
    <xf numFmtId="43" fontId="4" fillId="5" borderId="0" xfId="1" applyFont="1" applyFill="1" applyBorder="1"/>
    <xf numFmtId="0" fontId="16" fillId="5" borderId="2" xfId="0" applyFont="1" applyFill="1" applyBorder="1" applyAlignment="1" applyProtection="1">
      <alignment horizontal="right"/>
    </xf>
    <xf numFmtId="0" fontId="5" fillId="5" borderId="0" xfId="0" applyFont="1" applyFill="1" applyBorder="1" applyAlignment="1" applyProtection="1">
      <alignment horizontal="left"/>
    </xf>
    <xf numFmtId="0" fontId="4" fillId="8" borderId="8" xfId="0" applyFont="1" applyFill="1" applyBorder="1" applyAlignment="1">
      <alignment horizontal="center"/>
    </xf>
    <xf numFmtId="0" fontId="4" fillId="9" borderId="1" xfId="0" applyFont="1" applyFill="1" applyBorder="1" applyAlignment="1" applyProtection="1">
      <alignment vertical="center"/>
    </xf>
    <xf numFmtId="0" fontId="15" fillId="0" borderId="7" xfId="0" applyFont="1" applyBorder="1" applyAlignment="1">
      <alignment horizontal="left" vertical="center" wrapText="1"/>
    </xf>
    <xf numFmtId="0" fontId="15" fillId="0" borderId="5" xfId="0" applyFont="1" applyBorder="1" applyAlignment="1">
      <alignment horizontal="left" vertical="center" wrapText="1"/>
    </xf>
    <xf numFmtId="0" fontId="15" fillId="0" borderId="5" xfId="0" applyFont="1" applyBorder="1" applyAlignment="1">
      <alignment vertical="center"/>
    </xf>
    <xf numFmtId="43" fontId="5" fillId="2" borderId="9" xfId="1" applyNumberFormat="1" applyFont="1" applyFill="1" applyBorder="1" applyAlignment="1" applyProtection="1">
      <protection locked="0"/>
    </xf>
    <xf numFmtId="0" fontId="5" fillId="5" borderId="9" xfId="0" applyFont="1" applyFill="1" applyBorder="1"/>
    <xf numFmtId="0" fontId="8" fillId="0" borderId="15" xfId="0" applyFont="1" applyBorder="1"/>
    <xf numFmtId="0" fontId="8" fillId="0" borderId="13" xfId="0" applyFont="1" applyBorder="1"/>
    <xf numFmtId="0" fontId="5" fillId="0" borderId="8"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2" fontId="4" fillId="8" borderId="10" xfId="0" applyNumberFormat="1" applyFont="1" applyFill="1" applyBorder="1" applyAlignment="1">
      <alignment horizontal="right" indent="3"/>
    </xf>
    <xf numFmtId="2" fontId="5" fillId="10" borderId="11" xfId="0" applyNumberFormat="1" applyFont="1" applyFill="1" applyBorder="1" applyAlignment="1" applyProtection="1">
      <alignment horizontal="right" indent="3"/>
      <protection locked="0"/>
    </xf>
    <xf numFmtId="2" fontId="5" fillId="10" borderId="4" xfId="0" applyNumberFormat="1" applyFont="1" applyFill="1" applyBorder="1" applyAlignment="1" applyProtection="1">
      <alignment horizontal="right" indent="3"/>
      <protection locked="0"/>
    </xf>
    <xf numFmtId="0" fontId="5" fillId="2" borderId="0" xfId="0" applyFont="1" applyFill="1" applyBorder="1" applyAlignment="1" applyProtection="1">
      <alignment horizontal="left"/>
    </xf>
    <xf numFmtId="0" fontId="7" fillId="9" borderId="2" xfId="0" applyFont="1" applyFill="1" applyBorder="1" applyAlignment="1" applyProtection="1">
      <alignment vertical="center"/>
      <protection locked="0"/>
    </xf>
    <xf numFmtId="0" fontId="7" fillId="9" borderId="0" xfId="0" applyFont="1" applyFill="1" applyBorder="1" applyAlignment="1" applyProtection="1">
      <alignment horizontal="left" vertical="center"/>
      <protection locked="0"/>
    </xf>
    <xf numFmtId="0" fontId="4" fillId="9" borderId="0" xfId="0" applyFont="1" applyFill="1" applyBorder="1" applyAlignment="1" applyProtection="1">
      <alignment horizontal="right" vertical="center" wrapText="1"/>
      <protection locked="0"/>
    </xf>
    <xf numFmtId="0" fontId="4" fillId="9" borderId="0" xfId="0" applyFont="1" applyFill="1" applyBorder="1" applyAlignment="1" applyProtection="1">
      <alignment horizontal="center" vertical="center" wrapText="1"/>
      <protection locked="0"/>
    </xf>
    <xf numFmtId="0" fontId="8" fillId="0" borderId="12" xfId="0" applyFont="1" applyBorder="1"/>
    <xf numFmtId="0" fontId="17" fillId="0" borderId="0" xfId="0" applyFont="1" applyBorder="1" applyAlignment="1">
      <alignment horizontal="left" wrapText="1"/>
    </xf>
    <xf numFmtId="0" fontId="15" fillId="10" borderId="5" xfId="0" applyFont="1" applyFill="1" applyBorder="1" applyAlignment="1" applyProtection="1">
      <alignment horizontal="center" vertical="center"/>
      <protection locked="0"/>
    </xf>
    <xf numFmtId="0" fontId="7" fillId="9" borderId="1" xfId="0" applyFont="1" applyFill="1" applyBorder="1" applyAlignment="1" applyProtection="1">
      <alignment horizontal="left" vertical="center"/>
      <protection locked="0"/>
    </xf>
    <xf numFmtId="0" fontId="12" fillId="0" borderId="13" xfId="0" applyFont="1" applyBorder="1" applyAlignment="1">
      <alignment horizontal="left" vertical="top" wrapText="1"/>
    </xf>
    <xf numFmtId="0" fontId="12" fillId="0" borderId="13" xfId="0" applyFont="1" applyBorder="1" applyAlignment="1">
      <alignment horizontal="left" wrapText="1"/>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5" fillId="5" borderId="8" xfId="0" applyFont="1" applyFill="1" applyBorder="1" applyAlignment="1">
      <alignment horizontal="right" indent="1"/>
    </xf>
    <xf numFmtId="0" fontId="5" fillId="5" borderId="9" xfId="0" applyFont="1" applyFill="1" applyBorder="1" applyAlignment="1">
      <alignment horizontal="right" indent="1"/>
    </xf>
    <xf numFmtId="0" fontId="5" fillId="5" borderId="2" xfId="0" applyFont="1" applyFill="1" applyBorder="1" applyAlignment="1">
      <alignment horizontal="right" indent="1"/>
    </xf>
    <xf numFmtId="0" fontId="5" fillId="5" borderId="0" xfId="0" applyFont="1" applyFill="1" applyBorder="1" applyAlignment="1">
      <alignment horizontal="right" indent="1"/>
    </xf>
    <xf numFmtId="0" fontId="5" fillId="0" borderId="0" xfId="0" applyFont="1" applyFill="1" applyBorder="1" applyAlignment="1" applyProtection="1">
      <alignment horizontal="center" wrapText="1"/>
    </xf>
    <xf numFmtId="0" fontId="4" fillId="9" borderId="1" xfId="0" applyFont="1" applyFill="1" applyBorder="1" applyAlignment="1" applyProtection="1">
      <alignment horizontal="center" vertical="center" wrapText="1"/>
      <protection locked="0"/>
    </xf>
    <xf numFmtId="0" fontId="4" fillId="9" borderId="3" xfId="0" applyFont="1" applyFill="1" applyBorder="1" applyAlignment="1">
      <alignment horizontal="right"/>
    </xf>
    <xf numFmtId="0" fontId="4" fillId="9" borderId="1" xfId="0" applyFont="1" applyFill="1" applyBorder="1" applyAlignment="1">
      <alignment horizontal="right"/>
    </xf>
  </cellXfs>
  <cellStyles count="5">
    <cellStyle name="Komma" xfId="1" builtinId="3"/>
    <cellStyle name="Prozent" xfId="2" builtinId="5"/>
    <cellStyle name="Standard" xfId="0" builtinId="0"/>
    <cellStyle name="Standard 2" xfId="3"/>
    <cellStyle name="Standard 3" xfId="4"/>
  </cellStyles>
  <dxfs count="52">
    <dxf>
      <fill>
        <patternFill>
          <bgColor theme="0"/>
        </patternFill>
      </fill>
    </dxf>
    <dxf>
      <font>
        <color theme="0"/>
      </font>
    </dxf>
    <dxf>
      <fill>
        <patternFill>
          <bgColor theme="0"/>
        </patternFill>
      </fill>
    </dxf>
    <dxf>
      <font>
        <color theme="0"/>
      </font>
    </dxf>
    <dxf>
      <fill>
        <patternFill>
          <bgColor theme="0" tint="-0.14996795556505021"/>
        </patternFill>
      </fill>
    </dxf>
    <dxf>
      <fill>
        <patternFill>
          <bgColor theme="0"/>
        </patternFill>
      </fill>
    </dxf>
    <dxf>
      <font>
        <color theme="0" tint="-0.14996795556505021"/>
      </font>
    </dxf>
    <dxf>
      <fill>
        <patternFill>
          <bgColor theme="0"/>
        </patternFill>
      </fill>
    </dxf>
    <dxf>
      <fill>
        <patternFill>
          <bgColor theme="0"/>
        </patternFill>
      </fill>
    </dxf>
    <dxf>
      <fill>
        <patternFill>
          <bgColor theme="0"/>
        </patternFill>
      </fill>
    </dxf>
    <dxf>
      <font>
        <color theme="0" tint="-4.9989318521683403E-2"/>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rgb="FFFFFFCC"/>
      </font>
    </dxf>
    <dxf>
      <font>
        <color auto="1"/>
      </font>
      <fill>
        <patternFill>
          <bgColor rgb="FFFFFFCC"/>
        </patternFill>
      </fill>
    </dxf>
    <dxf>
      <font>
        <color rgb="FFFFFFCC"/>
      </font>
    </dxf>
    <dxf>
      <font>
        <color rgb="FFFFFFCC"/>
      </font>
    </dxf>
    <dxf>
      <fill>
        <patternFill>
          <bgColor theme="0"/>
        </patternFill>
      </fill>
    </dxf>
    <dxf>
      <fill>
        <patternFill>
          <bgColor theme="0"/>
        </patternFill>
      </fill>
    </dxf>
    <dxf>
      <fill>
        <patternFill>
          <bgColor rgb="FFFF0000"/>
        </patternFill>
      </fill>
    </dxf>
    <dxf>
      <fill>
        <patternFill>
          <bgColor rgb="FFFF0000"/>
        </patternFill>
      </fill>
    </dxf>
    <dxf>
      <fill>
        <patternFill>
          <bgColor rgb="FFFF0000"/>
        </patternFill>
      </fill>
    </dxf>
    <dxf>
      <font>
        <color auto="1"/>
      </font>
    </dxf>
    <dxf>
      <font>
        <color auto="1"/>
      </font>
    </dxf>
    <dxf>
      <fill>
        <patternFill>
          <bgColor theme="0"/>
        </patternFill>
      </fill>
    </dxf>
    <dxf>
      <fill>
        <patternFill>
          <bgColor theme="0"/>
        </patternFill>
      </fill>
    </dxf>
    <dxf>
      <font>
        <color theme="0" tint="-4.9989318521683403E-2"/>
      </font>
    </dxf>
    <dxf>
      <font>
        <color theme="0" tint="-4.9989318521683403E-2"/>
      </font>
    </dxf>
    <dxf>
      <fill>
        <patternFill>
          <bgColor theme="0"/>
        </patternFill>
      </fill>
    </dxf>
    <dxf>
      <font>
        <color theme="6" tint="0.79998168889431442"/>
      </font>
    </dxf>
    <dxf>
      <font>
        <color rgb="FFFFFFCC"/>
      </font>
    </dxf>
    <dxf>
      <font>
        <color rgb="FFFFFFCC"/>
      </font>
    </dxf>
    <dxf>
      <font>
        <color rgb="FFFFFFCC"/>
      </font>
    </dxf>
    <dxf>
      <fill>
        <patternFill>
          <bgColor theme="0"/>
        </patternFill>
      </fill>
    </dxf>
    <dxf>
      <font>
        <color theme="0"/>
      </font>
    </dxf>
    <dxf>
      <fill>
        <patternFill>
          <bgColor theme="0" tint="-4.9989318521683403E-2"/>
        </patternFill>
      </fill>
    </dxf>
    <dxf>
      <fill>
        <patternFill>
          <bgColor theme="0" tint="-4.9989318521683403E-2"/>
        </patternFill>
      </fill>
    </dxf>
    <dxf>
      <fill>
        <patternFill>
          <bgColor theme="0"/>
        </patternFill>
      </fill>
    </dxf>
    <dxf>
      <font>
        <color theme="0"/>
      </font>
    </dxf>
    <dxf>
      <font>
        <color theme="0"/>
      </font>
      <fill>
        <patternFill>
          <bgColor theme="0"/>
        </patternFill>
      </fill>
    </dxf>
    <dxf>
      <fill>
        <patternFill>
          <bgColor theme="0"/>
        </patternFill>
      </fill>
    </dxf>
    <dxf>
      <fill>
        <patternFill>
          <bgColor rgb="FFFFFFCC"/>
        </patternFill>
      </fill>
    </dxf>
    <dxf>
      <fill>
        <patternFill>
          <bgColor theme="0"/>
        </patternFill>
      </fill>
    </dxf>
    <dxf>
      <fill>
        <patternFill>
          <bgColor theme="0"/>
        </patternFill>
      </fill>
    </dxf>
    <dxf>
      <font>
        <color theme="0"/>
      </font>
    </dxf>
  </dxfs>
  <tableStyles count="0" defaultTableStyle="TableStyleMedium2" defaultPivotStyle="PivotStyleLight16"/>
  <colors>
    <mruColors>
      <color rgb="FFFFFF99"/>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409575</xdr:colOff>
          <xdr:row>7</xdr:row>
          <xdr:rowOff>161925</xdr:rowOff>
        </xdr:from>
        <xdr:to>
          <xdr:col>5</xdr:col>
          <xdr:colOff>628650</xdr:colOff>
          <xdr:row>8</xdr:row>
          <xdr:rowOff>57150</xdr:rowOff>
        </xdr:to>
        <xdr:sp macro="" textlink="">
          <xdr:nvSpPr>
            <xdr:cNvPr id="1030" name="ComboBox1"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4</xdr:col>
      <xdr:colOff>694281</xdr:colOff>
      <xdr:row>0</xdr:row>
      <xdr:rowOff>0</xdr:rowOff>
    </xdr:from>
    <xdr:to>
      <xdr:col>7</xdr:col>
      <xdr:colOff>496562</xdr:colOff>
      <xdr:row>0</xdr:row>
      <xdr:rowOff>396000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94781" y="0"/>
          <a:ext cx="1897781" cy="396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Z68"/>
  <sheetViews>
    <sheetView showGridLines="0" tabSelected="1" view="pageBreakPreview" zoomScale="85" zoomScaleNormal="115" zoomScaleSheetLayoutView="85" workbookViewId="0">
      <selection activeCell="G2" sqref="G2:H2"/>
    </sheetView>
  </sheetViews>
  <sheetFormatPr baseColWidth="10" defaultColWidth="11.42578125" defaultRowHeight="14.25" x14ac:dyDescent="0.2"/>
  <cols>
    <col min="1" max="1" width="23.42578125" style="1" customWidth="1"/>
    <col min="2" max="4" width="12.140625" style="1" customWidth="1"/>
    <col min="5" max="6" width="11.42578125" style="1"/>
    <col min="7" max="8" width="8.5703125" style="1" customWidth="1"/>
    <col min="9" max="9" width="76.28515625" style="63" customWidth="1"/>
    <col min="10" max="10" width="11.42578125" style="1" customWidth="1"/>
    <col min="11" max="26" width="11.42578125" style="1" hidden="1" customWidth="1"/>
    <col min="27" max="16384" width="11.42578125" style="1"/>
  </cols>
  <sheetData>
    <row r="1" spans="1:14" ht="82.5" customHeight="1" x14ac:dyDescent="0.3">
      <c r="A1" s="155" t="s">
        <v>67</v>
      </c>
      <c r="B1" s="155"/>
      <c r="C1" s="155"/>
      <c r="D1" s="155"/>
      <c r="I1" s="154" t="s">
        <v>47</v>
      </c>
    </row>
    <row r="2" spans="1:14" ht="24.75" customHeight="1" x14ac:dyDescent="0.2">
      <c r="A2" s="136"/>
      <c r="B2" s="137"/>
      <c r="C2" s="137"/>
      <c r="D2" s="137"/>
      <c r="E2" s="138" t="s">
        <v>65</v>
      </c>
      <c r="F2" s="138"/>
      <c r="G2" s="156">
        <v>2021</v>
      </c>
      <c r="H2" s="156"/>
      <c r="I2" s="141" t="s">
        <v>75</v>
      </c>
    </row>
    <row r="3" spans="1:14" ht="21.75" customHeight="1" x14ac:dyDescent="0.2">
      <c r="A3" s="125" t="s">
        <v>60</v>
      </c>
      <c r="B3" s="71"/>
      <c r="C3" s="71"/>
      <c r="D3" s="126">
        <v>2021</v>
      </c>
      <c r="E3" s="127" t="s">
        <v>61</v>
      </c>
      <c r="F3" s="128">
        <v>2030</v>
      </c>
      <c r="G3" s="71"/>
      <c r="H3" s="71"/>
      <c r="I3" s="142" t="s">
        <v>76</v>
      </c>
    </row>
    <row r="4" spans="1:14" s="17" customFormat="1" ht="30" customHeight="1" x14ac:dyDescent="0.25">
      <c r="A4" s="72"/>
      <c r="B4" s="157"/>
      <c r="C4" s="157"/>
      <c r="D4" s="73"/>
      <c r="E4" s="168"/>
      <c r="F4" s="168"/>
      <c r="G4" s="168"/>
      <c r="H4" s="168"/>
      <c r="I4" s="66" t="s">
        <v>69</v>
      </c>
    </row>
    <row r="5" spans="1:14" s="17" customFormat="1" ht="30" hidden="1" customHeight="1" x14ac:dyDescent="0.25">
      <c r="A5" s="150"/>
      <c r="B5" s="151"/>
      <c r="C5" s="151"/>
      <c r="D5" s="152"/>
      <c r="E5" s="153"/>
      <c r="F5" s="153"/>
      <c r="G5" s="153"/>
      <c r="H5" s="153"/>
      <c r="I5" s="66"/>
    </row>
    <row r="6" spans="1:14" ht="28.5" customHeight="1" x14ac:dyDescent="0.2">
      <c r="A6" s="163" t="s">
        <v>0</v>
      </c>
      <c r="B6" s="164"/>
      <c r="C6" s="139"/>
      <c r="D6" s="140" t="s">
        <v>1</v>
      </c>
      <c r="E6" s="140"/>
      <c r="F6" s="140"/>
      <c r="G6" s="140"/>
      <c r="H6" s="140"/>
      <c r="I6" s="66" t="s">
        <v>42</v>
      </c>
    </row>
    <row r="7" spans="1:14" ht="28.5" customHeight="1" x14ac:dyDescent="0.2">
      <c r="A7" s="165" t="s">
        <v>72</v>
      </c>
      <c r="B7" s="166"/>
      <c r="C7" s="49"/>
      <c r="D7" s="50" t="s">
        <v>1</v>
      </c>
      <c r="E7" s="50"/>
      <c r="F7" s="50"/>
      <c r="G7" s="50"/>
      <c r="H7" s="50"/>
      <c r="I7" s="66" t="s">
        <v>43</v>
      </c>
    </row>
    <row r="8" spans="1:14" ht="28.5" customHeight="1" x14ac:dyDescent="0.25">
      <c r="A8" s="51"/>
      <c r="B8" s="88" t="s">
        <v>3</v>
      </c>
      <c r="C8" s="52"/>
      <c r="D8" s="50" t="s">
        <v>2</v>
      </c>
      <c r="E8" s="50"/>
      <c r="F8" s="50"/>
      <c r="G8" s="50"/>
      <c r="H8" s="50"/>
      <c r="I8" s="67" t="s">
        <v>73</v>
      </c>
    </row>
    <row r="9" spans="1:14" ht="28.5" customHeight="1" x14ac:dyDescent="0.25">
      <c r="A9" s="53"/>
      <c r="B9" s="130" t="s">
        <v>4</v>
      </c>
      <c r="C9" s="131">
        <f>C8*M43</f>
        <v>0</v>
      </c>
      <c r="D9" s="122" t="s">
        <v>37</v>
      </c>
      <c r="E9" s="50"/>
      <c r="F9" s="50"/>
      <c r="G9" s="50"/>
      <c r="H9" s="50"/>
      <c r="I9" s="68"/>
    </row>
    <row r="10" spans="1:14" ht="8.25" customHeight="1" x14ac:dyDescent="0.25">
      <c r="A10" s="53"/>
      <c r="B10" s="130"/>
      <c r="C10" s="131"/>
      <c r="D10" s="122"/>
      <c r="E10" s="50"/>
      <c r="F10" s="50"/>
      <c r="G10" s="50"/>
      <c r="H10" s="50"/>
      <c r="I10" s="68"/>
    </row>
    <row r="11" spans="1:14" ht="16.5" customHeight="1" x14ac:dyDescent="0.25">
      <c r="A11" s="123" t="s">
        <v>64</v>
      </c>
      <c r="B11" s="124"/>
      <c r="C11" s="129"/>
      <c r="D11" s="50"/>
      <c r="E11" s="50"/>
      <c r="F11" s="50"/>
      <c r="G11" s="50"/>
      <c r="H11" s="50"/>
      <c r="I11" s="68" t="s">
        <v>66</v>
      </c>
    </row>
    <row r="12" spans="1:14" ht="15" x14ac:dyDescent="0.25">
      <c r="A12" s="169" t="str">
        <f>IF(C11=0,"",IF(C11="nein","","für das Jagdjahr"))</f>
        <v/>
      </c>
      <c r="B12" s="170"/>
      <c r="C12" s="135">
        <f>IF(C11="ja",G2,0)</f>
        <v>0</v>
      </c>
      <c r="D12" s="50"/>
      <c r="E12" s="50"/>
      <c r="F12" s="50"/>
      <c r="G12" s="50"/>
      <c r="H12" s="50"/>
      <c r="I12" s="68" t="s">
        <v>44</v>
      </c>
    </row>
    <row r="13" spans="1:14" ht="18" customHeight="1" x14ac:dyDescent="0.2">
      <c r="A13" s="132" t="str">
        <f>IF($C$11=0,"",IF($C$11="nein","",Index!$C$2&amp;" "&amp;Index!$C$4))</f>
        <v/>
      </c>
      <c r="B13" s="121" t="str">
        <f>IF(C11=0,"",IF(C11="nein","",Index!C3))</f>
        <v/>
      </c>
      <c r="C13" s="54">
        <f>IF(B13="",0,VLOOKUP(B13,Index!$B$7:$C$17,2))</f>
        <v>0</v>
      </c>
      <c r="D13" s="50"/>
      <c r="E13" s="50"/>
      <c r="F13" s="50"/>
      <c r="G13" s="50"/>
      <c r="H13" s="50"/>
      <c r="I13" s="159" t="s">
        <v>77</v>
      </c>
    </row>
    <row r="14" spans="1:14" ht="18" customHeight="1" x14ac:dyDescent="0.2">
      <c r="A14" s="132" t="str">
        <f>IF($C$11=0,"",IF($C$11="nein","",Index!$C$2&amp;" "&amp;Index!$C$4))</f>
        <v/>
      </c>
      <c r="B14" s="133" t="str">
        <f>IF(C12=0,"",IF(C12="nein","",C12-1))</f>
        <v/>
      </c>
      <c r="C14" s="54">
        <f>IF(C12=0,0,VLOOKUP(B14,Index!$B$7:$C$17,2))</f>
        <v>0</v>
      </c>
      <c r="D14" s="50"/>
      <c r="E14" s="56">
        <f>IF(C13=0,0,C14/C13*C9)</f>
        <v>0</v>
      </c>
      <c r="F14" s="50" t="str">
        <f>IF(C11=0,"",IF(C11="nein","","€ Pachtzins wertgesichert"))</f>
        <v/>
      </c>
      <c r="G14" s="50"/>
      <c r="H14" s="50"/>
      <c r="I14" s="159"/>
    </row>
    <row r="15" spans="1:14" hidden="1" x14ac:dyDescent="0.2">
      <c r="A15" s="53"/>
      <c r="B15" s="50"/>
      <c r="C15" s="50"/>
      <c r="D15" s="50"/>
      <c r="E15" s="50"/>
      <c r="F15" s="50"/>
      <c r="G15" s="50"/>
      <c r="H15" s="50"/>
      <c r="I15" s="68"/>
    </row>
    <row r="16" spans="1:14" ht="21.75" customHeight="1" x14ac:dyDescent="0.2">
      <c r="A16" s="55" t="str">
        <f>IF(D19="ja","Bonus/Malus aus","")</f>
        <v/>
      </c>
      <c r="B16" s="149">
        <f>VLOOKUP(G2,Tabelle2!$P$2:$Q$11,2)</f>
        <v>0</v>
      </c>
      <c r="C16" s="57">
        <f>IF(B16=0,0,IF(A16="",0,IF(N16&lt;M47,E31,IF(N16&lt;M46,E30,IF(N16&gt;D31,-1*E31,IF(N16&gt;B30,-1*E30,0))))))</f>
        <v>0</v>
      </c>
      <c r="D16" s="50"/>
      <c r="E16" s="58">
        <f>C16*E14</f>
        <v>0</v>
      </c>
      <c r="F16" s="59" t="s">
        <v>15</v>
      </c>
      <c r="G16" s="50"/>
      <c r="H16" s="50"/>
      <c r="I16" s="68"/>
      <c r="M16" s="1" t="e">
        <f>VLOOKUP(B16,A35:E39,5)</f>
        <v>#N/A</v>
      </c>
      <c r="N16" s="1" t="e">
        <f>VLOOKUP(B16,A35:F39,6)</f>
        <v>#N/A</v>
      </c>
    </row>
    <row r="17" spans="1:14" ht="26.25" customHeight="1" x14ac:dyDescent="0.25">
      <c r="A17" s="60" t="str">
        <f>IF($D$19=Tabelle2!$E$4,"Pachtzins",IF($D$19=Tabelle2!$E$3,"Summe aus Pachtzins + Bonus/Malus",""))</f>
        <v/>
      </c>
      <c r="B17" s="13"/>
      <c r="C17" s="61"/>
      <c r="D17" s="13"/>
      <c r="E17" s="62">
        <f>SUM(E14:E16)</f>
        <v>0</v>
      </c>
      <c r="F17" s="13" t="str">
        <f>IF(B14="","","€ für "&amp;B14+1)</f>
        <v/>
      </c>
      <c r="G17" s="12"/>
      <c r="H17" s="12"/>
      <c r="I17" s="68"/>
    </row>
    <row r="18" spans="1:14" hidden="1" x14ac:dyDescent="0.2">
      <c r="A18" s="7"/>
      <c r="B18" s="7"/>
      <c r="C18" s="7"/>
      <c r="D18" s="7"/>
      <c r="E18" s="7"/>
      <c r="F18" s="7"/>
      <c r="I18" s="68"/>
    </row>
    <row r="19" spans="1:14" ht="17.25" customHeight="1" x14ac:dyDescent="0.25">
      <c r="A19" s="35" t="s">
        <v>12</v>
      </c>
      <c r="B19" s="36"/>
      <c r="C19" s="36"/>
      <c r="D19" s="37"/>
      <c r="E19" s="36"/>
      <c r="F19" s="36"/>
      <c r="G19" s="36"/>
      <c r="H19" s="36"/>
      <c r="I19" s="68" t="s">
        <v>45</v>
      </c>
    </row>
    <row r="20" spans="1:14" ht="6" customHeight="1" x14ac:dyDescent="0.2">
      <c r="A20" s="38"/>
      <c r="B20" s="21"/>
      <c r="C20" s="21"/>
      <c r="D20" s="21"/>
      <c r="E20" s="21"/>
      <c r="F20" s="21"/>
      <c r="G20" s="21"/>
      <c r="H20" s="21"/>
      <c r="I20" s="68"/>
    </row>
    <row r="21" spans="1:14" ht="20.25" customHeight="1" x14ac:dyDescent="0.25">
      <c r="A21" s="39" t="s">
        <v>13</v>
      </c>
      <c r="B21" s="65" t="s">
        <v>5</v>
      </c>
      <c r="C21" s="65" t="s">
        <v>6</v>
      </c>
      <c r="D21" s="65" t="s">
        <v>7</v>
      </c>
      <c r="E21" s="40"/>
      <c r="F21" s="21"/>
      <c r="G21" s="21"/>
      <c r="H21" s="21"/>
      <c r="I21" s="158" t="s">
        <v>46</v>
      </c>
      <c r="N21" s="9" t="s">
        <v>8</v>
      </c>
    </row>
    <row r="22" spans="1:14" ht="20.25" customHeight="1" x14ac:dyDescent="0.2">
      <c r="A22" s="74"/>
      <c r="B22" s="41"/>
      <c r="C22" s="41"/>
      <c r="D22" s="41"/>
      <c r="E22" s="21"/>
      <c r="F22" s="21"/>
      <c r="G22" s="21"/>
      <c r="H22" s="21"/>
      <c r="I22" s="158"/>
      <c r="L22" s="2"/>
      <c r="N22" s="10">
        <f>SUM(B22:D22)</f>
        <v>0</v>
      </c>
    </row>
    <row r="23" spans="1:14" ht="20.25" customHeight="1" x14ac:dyDescent="0.2">
      <c r="A23" s="74"/>
      <c r="B23" s="41"/>
      <c r="C23" s="41"/>
      <c r="D23" s="41"/>
      <c r="E23" s="21"/>
      <c r="F23" s="21"/>
      <c r="G23" s="21"/>
      <c r="H23" s="21"/>
      <c r="I23" s="158"/>
      <c r="L23" s="2"/>
      <c r="N23" s="10">
        <f>SUM(B23:D23)</f>
        <v>0</v>
      </c>
    </row>
    <row r="24" spans="1:14" ht="3" customHeight="1" x14ac:dyDescent="0.2">
      <c r="A24" s="38" t="s">
        <v>8</v>
      </c>
      <c r="B24" s="42">
        <f>SUM(B22:B23)</f>
        <v>0</v>
      </c>
      <c r="C24" s="42">
        <f>SUM(C22:C23)</f>
        <v>0</v>
      </c>
      <c r="D24" s="42">
        <f>SUM(D22:D23)</f>
        <v>0</v>
      </c>
      <c r="E24" s="21"/>
      <c r="F24" s="21"/>
      <c r="G24" s="21"/>
      <c r="H24" s="21"/>
      <c r="I24" s="158"/>
      <c r="K24" s="8"/>
      <c r="L24" s="2"/>
    </row>
    <row r="25" spans="1:14" ht="29.25" customHeight="1" x14ac:dyDescent="0.2">
      <c r="A25" s="43" t="s">
        <v>16</v>
      </c>
      <c r="B25" s="20">
        <f>IF(B24=0,0,AVERAGE(B22:B23))</f>
        <v>0</v>
      </c>
      <c r="C25" s="20">
        <f>IF(C24=0,0,AVERAGE(C22:C23))</f>
        <v>0</v>
      </c>
      <c r="D25" s="20">
        <f>IF(D24=0,0,AVERAGE(D22:D23))</f>
        <v>0</v>
      </c>
      <c r="E25" s="22">
        <f>SUM(B25:D25)</f>
        <v>0</v>
      </c>
      <c r="F25" s="18" t="s">
        <v>22</v>
      </c>
      <c r="G25" s="19"/>
      <c r="H25" s="21"/>
      <c r="I25" s="158"/>
      <c r="L25" s="2"/>
    </row>
    <row r="26" spans="1:14" ht="29.25" customHeight="1" x14ac:dyDescent="0.2">
      <c r="A26" s="44" t="s">
        <v>70</v>
      </c>
      <c r="B26" s="45">
        <f>IF(B25=0,0,(B22+B23)/2/$M$43*100/COUNT(B22:B23))</f>
        <v>0</v>
      </c>
      <c r="C26" s="45">
        <f>IF(C25=0,0,(C22+C23)/2/$M$43*100/COUNT(C22:C23))</f>
        <v>0</v>
      </c>
      <c r="D26" s="45">
        <f>IF(D25=0,0,(D22+D23)/2/$M$43*100/COUNT(D22:D23))</f>
        <v>0</v>
      </c>
      <c r="E26" s="45">
        <f>IF(E25=0,0,SUM(B26:D26))</f>
        <v>0</v>
      </c>
      <c r="F26" s="21"/>
      <c r="G26" s="21"/>
      <c r="H26" s="21"/>
      <c r="I26" s="68" t="str">
        <f>"Die berechnete Stückzahl bezieht sich auf die "&amp;M42</f>
        <v xml:space="preserve">Die berechnete Stückzahl bezieht sich auf die </v>
      </c>
      <c r="L26" s="2"/>
    </row>
    <row r="27" spans="1:14" ht="21" customHeight="1" x14ac:dyDescent="0.25">
      <c r="A27" s="39" t="s">
        <v>14</v>
      </c>
      <c r="B27" s="21"/>
      <c r="C27" s="21"/>
      <c r="D27" s="21"/>
      <c r="E27" s="21"/>
      <c r="F27" s="21"/>
      <c r="G27" s="21"/>
      <c r="H27" s="21"/>
      <c r="I27" s="68"/>
    </row>
    <row r="28" spans="1:14" ht="48" customHeight="1" x14ac:dyDescent="0.2">
      <c r="A28" s="38"/>
      <c r="B28" s="160" t="str">
        <f>"Abweichung in Prozent zum durchschnittlichen Abschuss von
 "&amp;$E$25&amp;" Stück"</f>
        <v>Abweichung in Prozent zum durchschnittlichen Abschuss von
 0 Stück</v>
      </c>
      <c r="C28" s="161"/>
      <c r="D28" s="162"/>
      <c r="E28" s="78" t="s">
        <v>48</v>
      </c>
      <c r="F28" s="21"/>
      <c r="G28" s="21"/>
      <c r="H28" s="21"/>
      <c r="I28" s="159" t="s">
        <v>78</v>
      </c>
    </row>
    <row r="29" spans="1:14" ht="14.25" customHeight="1" x14ac:dyDescent="0.2">
      <c r="A29" s="38"/>
      <c r="B29" s="75"/>
      <c r="C29" s="76" t="s">
        <v>9</v>
      </c>
      <c r="D29" s="82"/>
      <c r="E29" s="84">
        <v>0</v>
      </c>
      <c r="F29" s="21"/>
      <c r="G29" s="21"/>
      <c r="H29" s="21"/>
      <c r="I29" s="159"/>
    </row>
    <row r="30" spans="1:14" x14ac:dyDescent="0.2">
      <c r="A30" s="38"/>
      <c r="B30" s="77">
        <f>IF(D29=0,0,D29+0.0001)</f>
        <v>0</v>
      </c>
      <c r="C30" s="46" t="s">
        <v>9</v>
      </c>
      <c r="D30" s="83"/>
      <c r="E30" s="85"/>
      <c r="F30" s="21"/>
      <c r="G30" s="21"/>
      <c r="H30" s="21"/>
      <c r="I30" s="159"/>
    </row>
    <row r="31" spans="1:14" x14ac:dyDescent="0.2">
      <c r="A31" s="47"/>
      <c r="B31" s="47"/>
      <c r="C31" s="81" t="s">
        <v>53</v>
      </c>
      <c r="D31" s="87">
        <f>IF(D30=0,0,D30+0.0001)</f>
        <v>0</v>
      </c>
      <c r="E31" s="86"/>
      <c r="F31" s="48"/>
      <c r="G31" s="48"/>
      <c r="H31" s="48"/>
      <c r="I31" s="159"/>
    </row>
    <row r="32" spans="1:14" hidden="1" x14ac:dyDescent="0.2">
      <c r="I32" s="68"/>
    </row>
    <row r="33" spans="1:15" ht="20.45" customHeight="1" x14ac:dyDescent="0.2">
      <c r="A33" s="97" t="s">
        <v>68</v>
      </c>
      <c r="B33" s="98"/>
      <c r="C33" s="98"/>
      <c r="D33" s="98"/>
      <c r="E33" s="98"/>
      <c r="F33" s="98"/>
      <c r="G33" s="98"/>
      <c r="H33" s="98"/>
      <c r="I33" s="68"/>
    </row>
    <row r="34" spans="1:15" ht="30" customHeight="1" x14ac:dyDescent="0.2">
      <c r="A34" s="23" t="s">
        <v>18</v>
      </c>
      <c r="B34" s="94" t="s">
        <v>5</v>
      </c>
      <c r="C34" s="95" t="s">
        <v>6</v>
      </c>
      <c r="D34" s="95" t="s">
        <v>7</v>
      </c>
      <c r="E34" s="96" t="s">
        <v>8</v>
      </c>
      <c r="F34" s="99" t="s">
        <v>17</v>
      </c>
      <c r="G34" s="167"/>
      <c r="H34" s="167"/>
      <c r="I34" s="69" t="s">
        <v>74</v>
      </c>
    </row>
    <row r="35" spans="1:15" ht="16.5" customHeight="1" x14ac:dyDescent="0.2">
      <c r="A35" s="100" t="s">
        <v>32</v>
      </c>
      <c r="B35" s="101"/>
      <c r="C35" s="101"/>
      <c r="D35" s="101"/>
      <c r="E35" s="102">
        <f>SUM(B35:D35)</f>
        <v>0</v>
      </c>
      <c r="F35" s="103">
        <f>IF(E35=0,0,E35/$E$25-1)</f>
        <v>0</v>
      </c>
      <c r="G35" s="110"/>
      <c r="H35" s="111"/>
      <c r="I35" s="159" t="s">
        <v>71</v>
      </c>
      <c r="O35" s="3"/>
    </row>
    <row r="36" spans="1:15" ht="16.5" customHeight="1" x14ac:dyDescent="0.2">
      <c r="A36" s="24" t="s">
        <v>33</v>
      </c>
      <c r="B36" s="79"/>
      <c r="C36" s="79"/>
      <c r="D36" s="79"/>
      <c r="E36" s="25">
        <f>SUM(B36:D36)</f>
        <v>0</v>
      </c>
      <c r="F36" s="104">
        <f>IF(E36=0,0,E36/$E$25-1)</f>
        <v>0</v>
      </c>
      <c r="G36" s="110">
        <f>Index!B7</f>
        <v>2020</v>
      </c>
      <c r="H36" s="112"/>
      <c r="I36" s="159"/>
    </row>
    <row r="37" spans="1:15" ht="16.5" customHeight="1" x14ac:dyDescent="0.2">
      <c r="A37" s="24" t="s">
        <v>34</v>
      </c>
      <c r="B37" s="79"/>
      <c r="C37" s="79"/>
      <c r="D37" s="79"/>
      <c r="E37" s="25">
        <f>SUM(B37:D37)</f>
        <v>0</v>
      </c>
      <c r="F37" s="104">
        <f>IF(E37=0,0,E37/$E$25-1)</f>
        <v>0</v>
      </c>
      <c r="G37" s="110">
        <f>Index!B8</f>
        <v>2021</v>
      </c>
      <c r="H37" s="112"/>
      <c r="I37" s="159"/>
    </row>
    <row r="38" spans="1:15" ht="16.5" customHeight="1" x14ac:dyDescent="0.2">
      <c r="A38" s="105" t="s">
        <v>35</v>
      </c>
      <c r="B38" s="106"/>
      <c r="C38" s="106"/>
      <c r="D38" s="106"/>
      <c r="E38" s="107">
        <f>SUM(B38:D38)</f>
        <v>0</v>
      </c>
      <c r="F38" s="108">
        <f>IF(E38=0,0,E38/$E$25-1)</f>
        <v>0</v>
      </c>
      <c r="G38" s="113">
        <f>Index!B9</f>
        <v>2022</v>
      </c>
      <c r="H38" s="114"/>
      <c r="I38" s="70"/>
    </row>
    <row r="39" spans="1:15" ht="16.5" hidden="1" customHeight="1" x14ac:dyDescent="0.2">
      <c r="A39" s="26"/>
      <c r="B39" s="27"/>
      <c r="C39" s="27"/>
      <c r="D39" s="27"/>
      <c r="E39" s="28">
        <f t="shared" ref="E39" si="0">SUM(B39:D39)</f>
        <v>0</v>
      </c>
      <c r="F39" s="29">
        <f>IF(E39=0,0,E39/$E$25-1)</f>
        <v>0</v>
      </c>
      <c r="G39" s="110">
        <f>Index!B10</f>
        <v>2023</v>
      </c>
      <c r="H39" s="112"/>
      <c r="I39" s="92"/>
    </row>
    <row r="40" spans="1:15" ht="16.5" hidden="1" customHeight="1" x14ac:dyDescent="0.2">
      <c r="A40" s="30"/>
      <c r="B40" s="31"/>
      <c r="C40" s="28"/>
      <c r="D40" s="28"/>
      <c r="E40" s="31"/>
      <c r="F40" s="31"/>
      <c r="G40" s="110">
        <f>Index!B11</f>
        <v>2024</v>
      </c>
      <c r="H40" s="112"/>
      <c r="I40" s="92"/>
    </row>
    <row r="41" spans="1:15" ht="16.5" hidden="1" customHeight="1" x14ac:dyDescent="0.2">
      <c r="A41" s="30"/>
      <c r="B41" s="31"/>
      <c r="C41" s="31"/>
      <c r="D41" s="31"/>
      <c r="E41" s="31"/>
      <c r="F41" s="31"/>
      <c r="G41" s="110">
        <f>Index!B12</f>
        <v>2025</v>
      </c>
      <c r="H41" s="112"/>
      <c r="I41" s="92"/>
    </row>
    <row r="42" spans="1:15" ht="16.5" hidden="1" customHeight="1" x14ac:dyDescent="0.2">
      <c r="A42" s="30"/>
      <c r="B42" s="31"/>
      <c r="C42" s="31"/>
      <c r="D42" s="31"/>
      <c r="E42" s="31"/>
      <c r="F42" s="31"/>
      <c r="G42" s="110">
        <f>Index!B13</f>
        <v>2026</v>
      </c>
      <c r="H42" s="112"/>
      <c r="I42" s="92"/>
      <c r="M42" s="11" t="s">
        <v>79</v>
      </c>
    </row>
    <row r="43" spans="1:15" ht="16.5" hidden="1" customHeight="1" x14ac:dyDescent="0.2">
      <c r="A43" s="30"/>
      <c r="B43" s="31"/>
      <c r="C43" s="31"/>
      <c r="D43" s="31"/>
      <c r="E43" s="31"/>
      <c r="F43" s="31"/>
      <c r="G43" s="110">
        <f>Index!B14</f>
        <v>2027</v>
      </c>
      <c r="H43" s="112"/>
      <c r="I43" s="92"/>
      <c r="M43" s="6">
        <f>IF(M42=A6,C6,C7)</f>
        <v>0</v>
      </c>
    </row>
    <row r="44" spans="1:15" ht="16.5" hidden="1" customHeight="1" x14ac:dyDescent="0.2">
      <c r="A44" s="30"/>
      <c r="B44" s="31"/>
      <c r="C44" s="31"/>
      <c r="D44" s="31"/>
      <c r="E44" s="31"/>
      <c r="F44" s="31"/>
      <c r="G44" s="110">
        <f>Index!B15</f>
        <v>2028</v>
      </c>
      <c r="H44" s="112"/>
      <c r="I44" s="92"/>
    </row>
    <row r="45" spans="1:15" ht="16.5" hidden="1" customHeight="1" x14ac:dyDescent="0.2">
      <c r="A45" s="30"/>
      <c r="B45" s="31"/>
      <c r="C45" s="31"/>
      <c r="D45" s="31"/>
      <c r="E45" s="31"/>
      <c r="F45" s="31"/>
      <c r="G45" s="110">
        <f>Index!B16</f>
        <v>2029</v>
      </c>
      <c r="H45" s="112"/>
      <c r="I45" s="92"/>
      <c r="M45" s="1" t="s">
        <v>10</v>
      </c>
    </row>
    <row r="46" spans="1:15" ht="16.5" hidden="1" customHeight="1" x14ac:dyDescent="0.2">
      <c r="A46" s="32"/>
      <c r="B46" s="33"/>
      <c r="C46" s="33"/>
      <c r="D46" s="33"/>
      <c r="E46" s="33"/>
      <c r="F46" s="33"/>
      <c r="G46" s="110">
        <f>Index!B17</f>
        <v>2030</v>
      </c>
      <c r="H46" s="112"/>
      <c r="I46" s="93"/>
      <c r="J46" s="4"/>
      <c r="M46" s="4">
        <f>-1*D29</f>
        <v>0</v>
      </c>
    </row>
    <row r="47" spans="1:15" hidden="1" x14ac:dyDescent="0.2">
      <c r="G47" s="115"/>
      <c r="H47" s="116"/>
      <c r="I47" s="64"/>
      <c r="J47" s="5"/>
      <c r="M47" s="4">
        <f>-1*D30</f>
        <v>0</v>
      </c>
    </row>
    <row r="48" spans="1:15" hidden="1" x14ac:dyDescent="0.2">
      <c r="G48" s="117"/>
      <c r="H48" s="117"/>
      <c r="J48" s="5"/>
      <c r="M48" s="4" t="e">
        <f>-1*#REF!</f>
        <v>#REF!</v>
      </c>
    </row>
    <row r="49" spans="7:8" hidden="1" x14ac:dyDescent="0.2">
      <c r="G49" s="117"/>
      <c r="H49" s="117"/>
    </row>
    <row r="50" spans="7:8" hidden="1" x14ac:dyDescent="0.2">
      <c r="G50" s="117"/>
      <c r="H50" s="117"/>
    </row>
    <row r="51" spans="7:8" hidden="1" x14ac:dyDescent="0.2">
      <c r="G51" s="117"/>
      <c r="H51" s="117"/>
    </row>
    <row r="52" spans="7:8" hidden="1" x14ac:dyDescent="0.2">
      <c r="G52" s="117"/>
      <c r="H52" s="117"/>
    </row>
    <row r="53" spans="7:8" hidden="1" x14ac:dyDescent="0.2">
      <c r="G53" s="117"/>
      <c r="H53" s="117"/>
    </row>
    <row r="54" spans="7:8" hidden="1" x14ac:dyDescent="0.2">
      <c r="G54" s="117"/>
      <c r="H54" s="117"/>
    </row>
    <row r="55" spans="7:8" hidden="1" x14ac:dyDescent="0.2">
      <c r="G55" s="117"/>
      <c r="H55" s="117"/>
    </row>
    <row r="56" spans="7:8" hidden="1" x14ac:dyDescent="0.2">
      <c r="G56" s="117"/>
      <c r="H56" s="117"/>
    </row>
    <row r="57" spans="7:8" hidden="1" x14ac:dyDescent="0.2">
      <c r="G57" s="117"/>
      <c r="H57" s="117"/>
    </row>
    <row r="58" spans="7:8" hidden="1" x14ac:dyDescent="0.2">
      <c r="G58" s="117"/>
      <c r="H58" s="117"/>
    </row>
    <row r="59" spans="7:8" hidden="1" x14ac:dyDescent="0.2">
      <c r="G59" s="117"/>
      <c r="H59" s="117"/>
    </row>
    <row r="60" spans="7:8" hidden="1" x14ac:dyDescent="0.2">
      <c r="G60" s="117"/>
      <c r="H60" s="117"/>
    </row>
    <row r="61" spans="7:8" hidden="1" x14ac:dyDescent="0.2">
      <c r="G61" s="117"/>
      <c r="H61" s="117"/>
    </row>
    <row r="62" spans="7:8" hidden="1" x14ac:dyDescent="0.2">
      <c r="G62" s="117"/>
      <c r="H62" s="117"/>
    </row>
    <row r="63" spans="7:8" hidden="1" x14ac:dyDescent="0.2">
      <c r="G63" s="117"/>
      <c r="H63" s="117"/>
    </row>
    <row r="64" spans="7:8" hidden="1" x14ac:dyDescent="0.2">
      <c r="G64" s="117"/>
      <c r="H64" s="117"/>
    </row>
    <row r="65" spans="7:8" hidden="1" x14ac:dyDescent="0.2">
      <c r="G65" s="117"/>
      <c r="H65" s="117"/>
    </row>
    <row r="66" spans="7:8" x14ac:dyDescent="0.2">
      <c r="G66" s="117"/>
      <c r="H66" s="117"/>
    </row>
    <row r="67" spans="7:8" x14ac:dyDescent="0.2">
      <c r="G67" s="117"/>
      <c r="H67" s="117"/>
    </row>
    <row r="68" spans="7:8" x14ac:dyDescent="0.2">
      <c r="G68" s="117"/>
      <c r="H68" s="117"/>
    </row>
  </sheetData>
  <sheetProtection password="F582" sheet="1" objects="1" scenarios="1" selectLockedCells="1"/>
  <mergeCells count="13">
    <mergeCell ref="A1:D1"/>
    <mergeCell ref="G2:H2"/>
    <mergeCell ref="B4:C4"/>
    <mergeCell ref="I21:I25"/>
    <mergeCell ref="I35:I37"/>
    <mergeCell ref="B28:D28"/>
    <mergeCell ref="A6:B6"/>
    <mergeCell ref="A7:B7"/>
    <mergeCell ref="G34:H34"/>
    <mergeCell ref="I28:I31"/>
    <mergeCell ref="E4:H4"/>
    <mergeCell ref="A12:B12"/>
    <mergeCell ref="I13:I14"/>
  </mergeCells>
  <conditionalFormatting sqref="C16">
    <cfRule type="cellIs" dxfId="51" priority="66" operator="equal">
      <formula>0</formula>
    </cfRule>
  </conditionalFormatting>
  <conditionalFormatting sqref="C6:C8 B4:B5">
    <cfRule type="cellIs" dxfId="50" priority="65" operator="equal">
      <formula>0</formula>
    </cfRule>
  </conditionalFormatting>
  <conditionalFormatting sqref="B22:D23">
    <cfRule type="expression" dxfId="49" priority="37">
      <formula>$D$19="ja"</formula>
    </cfRule>
    <cfRule type="expression" dxfId="48" priority="64">
      <formula>$D$19="nein"</formula>
    </cfRule>
  </conditionalFormatting>
  <conditionalFormatting sqref="B13:B14">
    <cfRule type="cellIs" dxfId="47" priority="63" operator="equal">
      <formula>0</formula>
    </cfRule>
  </conditionalFormatting>
  <conditionalFormatting sqref="E30:E31 D29:D30">
    <cfRule type="cellIs" dxfId="46" priority="62" stopIfTrue="1" operator="equal">
      <formula>0</formula>
    </cfRule>
  </conditionalFormatting>
  <conditionalFormatting sqref="B16">
    <cfRule type="cellIs" dxfId="45" priority="2" operator="equal">
      <formula>0</formula>
    </cfRule>
    <cfRule type="expression" dxfId="44" priority="32">
      <formula>$D$19="ja"</formula>
    </cfRule>
    <cfRule type="expression" dxfId="43" priority="35">
      <formula>$B$16=0</formula>
    </cfRule>
    <cfRule type="expression" dxfId="42" priority="36">
      <formula>$D$19="nein"</formula>
    </cfRule>
    <cfRule type="expression" dxfId="41" priority="61">
      <formula>$E$25=0</formula>
    </cfRule>
  </conditionalFormatting>
  <conditionalFormatting sqref="D4:D5 A4:B5">
    <cfRule type="cellIs" dxfId="40" priority="60" operator="equal">
      <formula>0</formula>
    </cfRule>
  </conditionalFormatting>
  <conditionalFormatting sqref="B25:D25 N22:N23">
    <cfRule type="cellIs" dxfId="39" priority="59" operator="equal">
      <formula>0</formula>
    </cfRule>
  </conditionalFormatting>
  <conditionalFormatting sqref="B26">
    <cfRule type="cellIs" dxfId="38" priority="58" operator="equal">
      <formula>0</formula>
    </cfRule>
  </conditionalFormatting>
  <conditionalFormatting sqref="C26:E26">
    <cfRule type="cellIs" dxfId="37" priority="54" operator="equal">
      <formula>0</formula>
    </cfRule>
  </conditionalFormatting>
  <conditionalFormatting sqref="E35:F39">
    <cfRule type="cellIs" dxfId="36" priority="52" operator="equal">
      <formula>0</formula>
    </cfRule>
  </conditionalFormatting>
  <conditionalFormatting sqref="B35:D38">
    <cfRule type="expression" dxfId="35" priority="53">
      <formula>$B$16=$A35</formula>
    </cfRule>
  </conditionalFormatting>
  <conditionalFormatting sqref="A16">
    <cfRule type="expression" dxfId="34" priority="1">
      <formula>$B$16=0</formula>
    </cfRule>
    <cfRule type="cellIs" dxfId="33" priority="41" operator="equal">
      <formula>0</formula>
    </cfRule>
  </conditionalFormatting>
  <conditionalFormatting sqref="A13:A14">
    <cfRule type="cellIs" dxfId="32" priority="40" operator="equal">
      <formula>0</formula>
    </cfRule>
  </conditionalFormatting>
  <conditionalFormatting sqref="D19">
    <cfRule type="cellIs" dxfId="31" priority="38" operator="equal">
      <formula>0</formula>
    </cfRule>
  </conditionalFormatting>
  <conditionalFormatting sqref="F16">
    <cfRule type="expression" dxfId="30" priority="34">
      <formula>$D$19="ja"</formula>
    </cfRule>
  </conditionalFormatting>
  <conditionalFormatting sqref="E16">
    <cfRule type="expression" dxfId="29" priority="33">
      <formula>$D$19="ja"</formula>
    </cfRule>
  </conditionalFormatting>
  <conditionalFormatting sqref="B35:B38">
    <cfRule type="expression" dxfId="28" priority="51">
      <formula>B$25=0</formula>
    </cfRule>
  </conditionalFormatting>
  <conditionalFormatting sqref="C35:C38">
    <cfRule type="expression" dxfId="27" priority="31">
      <formula>C$25=0</formula>
    </cfRule>
  </conditionalFormatting>
  <conditionalFormatting sqref="D35:D38">
    <cfRule type="expression" dxfId="26" priority="30">
      <formula>D$25=0</formula>
    </cfRule>
  </conditionalFormatting>
  <conditionalFormatting sqref="H36:H46">
    <cfRule type="cellIs" dxfId="25" priority="29" operator="equal">
      <formula>0</formula>
    </cfRule>
  </conditionalFormatting>
  <conditionalFormatting sqref="E4:E5">
    <cfRule type="cellIs" dxfId="24" priority="28" operator="equal">
      <formula>0</formula>
    </cfRule>
  </conditionalFormatting>
  <conditionalFormatting sqref="B28:D28 C29 B30:C30 C31:D31">
    <cfRule type="expression" dxfId="23" priority="27">
      <formula>$E$25=0</formula>
    </cfRule>
  </conditionalFormatting>
  <conditionalFormatting sqref="E28:E29 B29:C30 C31:D31">
    <cfRule type="expression" priority="26">
      <formula>$E$25=0</formula>
    </cfRule>
  </conditionalFormatting>
  <conditionalFormatting sqref="E28:E29">
    <cfRule type="expression" dxfId="22" priority="25">
      <formula>$E$25=0</formula>
    </cfRule>
  </conditionalFormatting>
  <conditionalFormatting sqref="D29:D30 E30:E31">
    <cfRule type="expression" dxfId="21" priority="24">
      <formula>$D$19=0</formula>
    </cfRule>
  </conditionalFormatting>
  <conditionalFormatting sqref="E25:F25 A25:A27">
    <cfRule type="expression" dxfId="20" priority="23">
      <formula>$D$19=0</formula>
    </cfRule>
  </conditionalFormatting>
  <conditionalFormatting sqref="E25:F25 A25:A27">
    <cfRule type="expression" dxfId="19" priority="22">
      <formula>$D$19="nein"</formula>
    </cfRule>
  </conditionalFormatting>
  <conditionalFormatting sqref="B21">
    <cfRule type="expression" dxfId="18" priority="21">
      <formula>$D$19=0</formula>
    </cfRule>
  </conditionalFormatting>
  <conditionalFormatting sqref="B21">
    <cfRule type="expression" dxfId="17" priority="20">
      <formula>$D$19="nein"</formula>
    </cfRule>
  </conditionalFormatting>
  <conditionalFormatting sqref="C21">
    <cfRule type="expression" dxfId="16" priority="19">
      <formula>$D$19=0</formula>
    </cfRule>
  </conditionalFormatting>
  <conditionalFormatting sqref="C21">
    <cfRule type="expression" dxfId="15" priority="18">
      <formula>$D$19="nein"</formula>
    </cfRule>
  </conditionalFormatting>
  <conditionalFormatting sqref="D21">
    <cfRule type="expression" dxfId="14" priority="17">
      <formula>$D$19=0</formula>
    </cfRule>
  </conditionalFormatting>
  <conditionalFormatting sqref="D21">
    <cfRule type="expression" dxfId="13" priority="16">
      <formula>$D$19="nein"</formula>
    </cfRule>
  </conditionalFormatting>
  <conditionalFormatting sqref="A21">
    <cfRule type="expression" dxfId="12" priority="15">
      <formula>$D$19=0</formula>
    </cfRule>
  </conditionalFormatting>
  <conditionalFormatting sqref="A21">
    <cfRule type="expression" dxfId="11" priority="14">
      <formula>$D$19="nein"</formula>
    </cfRule>
  </conditionalFormatting>
  <conditionalFormatting sqref="F14 F17">
    <cfRule type="expression" dxfId="10" priority="13">
      <formula>$C$8=0</formula>
    </cfRule>
  </conditionalFormatting>
  <conditionalFormatting sqref="A22:A23">
    <cfRule type="expression" dxfId="9" priority="12">
      <formula>$D$19="ja"</formula>
    </cfRule>
  </conditionalFormatting>
  <conditionalFormatting sqref="D3">
    <cfRule type="cellIs" dxfId="8" priority="11" operator="equal">
      <formula>0</formula>
    </cfRule>
  </conditionalFormatting>
  <conditionalFormatting sqref="F3">
    <cfRule type="cellIs" dxfId="7" priority="10" operator="equal">
      <formula>0</formula>
    </cfRule>
  </conditionalFormatting>
  <conditionalFormatting sqref="C12">
    <cfRule type="cellIs" dxfId="6" priority="3" operator="equal">
      <formula>0</formula>
    </cfRule>
    <cfRule type="expression" dxfId="5" priority="4">
      <formula>$C$11="ja"</formula>
    </cfRule>
    <cfRule type="cellIs" dxfId="4" priority="9" operator="greaterThan">
      <formula>0</formula>
    </cfRule>
  </conditionalFormatting>
  <conditionalFormatting sqref="C14">
    <cfRule type="cellIs" dxfId="3" priority="8" operator="equal">
      <formula>0</formula>
    </cfRule>
  </conditionalFormatting>
  <conditionalFormatting sqref="C11">
    <cfRule type="cellIs" dxfId="2" priority="6" operator="equal">
      <formula>0</formula>
    </cfRule>
  </conditionalFormatting>
  <conditionalFormatting sqref="C13">
    <cfRule type="cellIs" dxfId="1" priority="5" operator="equal">
      <formula>0</formula>
    </cfRule>
  </conditionalFormatting>
  <dataValidations count="9">
    <dataValidation type="list" allowBlank="1" showInputMessage="1" showErrorMessage="1" sqref="A35:A38">
      <formula1>PP</formula1>
    </dataValidation>
    <dataValidation type="list" allowBlank="1" showInputMessage="1" showErrorMessage="1" sqref="A4:A5">
      <formula1>Gemeinde</formula1>
    </dataValidation>
    <dataValidation type="list" allowBlank="1" showInputMessage="1" showErrorMessage="1" sqref="A22:A23">
      <formula1>Abschussperiode</formula1>
    </dataValidation>
    <dataValidation type="list" allowBlank="1" showInputMessage="1" showErrorMessage="1" sqref="D19 C11">
      <formula1>BonusMalus</formula1>
    </dataValidation>
    <dataValidation type="list" allowBlank="1" showInputMessage="1" showErrorMessage="1" sqref="D4:D5">
      <formula1>Jagdgebiet</formula1>
    </dataValidation>
    <dataValidation type="list" allowBlank="1" showInputMessage="1" showErrorMessage="1" sqref="D29">
      <formula1>Grenze1</formula1>
    </dataValidation>
    <dataValidation type="list" allowBlank="1" showInputMessage="1" showErrorMessage="1" sqref="D30">
      <formula1>Grenze2</formula1>
    </dataValidation>
    <dataValidation type="list" allowBlank="1" showInputMessage="1" showErrorMessage="1" sqref="E30">
      <formula1>Bonus1</formula1>
    </dataValidation>
    <dataValidation type="list" allowBlank="1" showInputMessage="1" showErrorMessage="1" sqref="E31">
      <formula1>Bonus2</formula1>
    </dataValidation>
  </dataValidations>
  <printOptions horizontalCentered="1"/>
  <pageMargins left="0.70866141732283472" right="0.70866141732283472" top="0.78740157480314965" bottom="0.78740157480314965" header="0.31496062992125984" footer="0.31496062992125984"/>
  <pageSetup paperSize="8" scale="97" orientation="landscape" r:id="rId1"/>
  <drawing r:id="rId2"/>
  <legacyDrawing r:id="rId3"/>
  <controls>
    <mc:AlternateContent xmlns:mc="http://schemas.openxmlformats.org/markup-compatibility/2006">
      <mc:Choice Requires="x14">
        <control shapeId="1030" r:id="rId4" name="ComboBox1">
          <controlPr defaultSize="0" autoLine="0" linkedCell="M42" listFillRange="A5:A7" r:id="rId5">
            <anchor moveWithCells="1">
              <from>
                <xdr:col>3</xdr:col>
                <xdr:colOff>409575</xdr:colOff>
                <xdr:row>7</xdr:row>
                <xdr:rowOff>161925</xdr:rowOff>
              </from>
              <to>
                <xdr:col>5</xdr:col>
                <xdr:colOff>628650</xdr:colOff>
                <xdr:row>8</xdr:row>
                <xdr:rowOff>57150</xdr:rowOff>
              </to>
            </anchor>
          </controlPr>
        </control>
      </mc:Choice>
      <mc:Fallback>
        <control shapeId="1030" r:id="rId4" name="ComboBox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Q12"/>
  <sheetViews>
    <sheetView workbookViewId="0">
      <selection activeCell="M6" sqref="M6"/>
    </sheetView>
  </sheetViews>
  <sheetFormatPr baseColWidth="10" defaultRowHeight="15" x14ac:dyDescent="0.25"/>
  <sheetData>
    <row r="1" spans="1:17" x14ac:dyDescent="0.25">
      <c r="A1" s="15" t="s">
        <v>11</v>
      </c>
      <c r="C1" t="s">
        <v>23</v>
      </c>
      <c r="E1" t="s">
        <v>28</v>
      </c>
      <c r="G1" t="s">
        <v>31</v>
      </c>
      <c r="I1" t="s">
        <v>39</v>
      </c>
      <c r="K1" t="s">
        <v>49</v>
      </c>
      <c r="L1" t="s">
        <v>50</v>
      </c>
      <c r="M1" t="s">
        <v>51</v>
      </c>
      <c r="N1" t="s">
        <v>52</v>
      </c>
      <c r="P1" t="s">
        <v>59</v>
      </c>
    </row>
    <row r="2" spans="1:17" x14ac:dyDescent="0.25">
      <c r="A2" s="16"/>
      <c r="C2" s="16"/>
      <c r="K2" s="16"/>
      <c r="L2" s="16"/>
      <c r="M2" s="16"/>
      <c r="N2" s="16"/>
      <c r="P2" s="109">
        <f>'Pachtzins mit Bon_Mal'!D3</f>
        <v>2021</v>
      </c>
    </row>
    <row r="3" spans="1:17" x14ac:dyDescent="0.25">
      <c r="A3" s="16" t="s">
        <v>11</v>
      </c>
      <c r="C3" s="16" t="s">
        <v>24</v>
      </c>
      <c r="E3" t="s">
        <v>29</v>
      </c>
      <c r="G3" t="s">
        <v>32</v>
      </c>
      <c r="I3" t="s">
        <v>40</v>
      </c>
      <c r="K3" s="80">
        <v>0.05</v>
      </c>
      <c r="L3" s="80">
        <v>0.3</v>
      </c>
      <c r="M3" s="80">
        <v>0.15</v>
      </c>
      <c r="N3" s="80">
        <v>0.2</v>
      </c>
      <c r="P3" s="109">
        <f>P2+1</f>
        <v>2022</v>
      </c>
    </row>
    <row r="4" spans="1:17" x14ac:dyDescent="0.25">
      <c r="A4" s="16" t="s">
        <v>20</v>
      </c>
      <c r="C4" s="16" t="s">
        <v>25</v>
      </c>
      <c r="E4" t="s">
        <v>30</v>
      </c>
      <c r="G4" t="s">
        <v>33</v>
      </c>
      <c r="I4" t="s">
        <v>41</v>
      </c>
      <c r="K4" s="80">
        <v>0.1</v>
      </c>
      <c r="L4" s="80">
        <f>L3+0.1</f>
        <v>0.4</v>
      </c>
      <c r="M4" s="80">
        <v>0.2</v>
      </c>
      <c r="N4" s="80">
        <v>0.25</v>
      </c>
      <c r="P4" s="109">
        <f t="shared" ref="P4:P11" si="0">P3+1</f>
        <v>2023</v>
      </c>
      <c r="Q4" t="s">
        <v>32</v>
      </c>
    </row>
    <row r="5" spans="1:17" x14ac:dyDescent="0.25">
      <c r="A5" s="16" t="s">
        <v>19</v>
      </c>
      <c r="C5" s="16" t="s">
        <v>26</v>
      </c>
      <c r="G5" t="s">
        <v>34</v>
      </c>
      <c r="K5" s="80">
        <v>0.15</v>
      </c>
      <c r="L5" s="80">
        <f t="shared" ref="L5:L8" si="1">L4+0.1</f>
        <v>0.5</v>
      </c>
      <c r="M5" s="80">
        <v>0.25</v>
      </c>
      <c r="N5" s="80">
        <v>0.3</v>
      </c>
      <c r="P5" s="109">
        <f t="shared" si="0"/>
        <v>2024</v>
      </c>
      <c r="Q5" t="s">
        <v>32</v>
      </c>
    </row>
    <row r="6" spans="1:17" x14ac:dyDescent="0.25">
      <c r="A6" s="16" t="s">
        <v>21</v>
      </c>
      <c r="C6" s="16" t="s">
        <v>27</v>
      </c>
      <c r="G6" t="s">
        <v>35</v>
      </c>
      <c r="K6" s="80">
        <v>0.2</v>
      </c>
      <c r="L6" s="80">
        <f t="shared" si="1"/>
        <v>0.6</v>
      </c>
      <c r="M6" s="16"/>
      <c r="N6" s="80">
        <v>0.35</v>
      </c>
      <c r="P6" s="109">
        <f t="shared" si="0"/>
        <v>2025</v>
      </c>
      <c r="Q6" t="s">
        <v>33</v>
      </c>
    </row>
    <row r="7" spans="1:17" x14ac:dyDescent="0.25">
      <c r="A7" s="16"/>
      <c r="C7" s="16"/>
      <c r="G7" t="s">
        <v>36</v>
      </c>
      <c r="K7" s="16"/>
      <c r="L7" s="80">
        <f t="shared" si="1"/>
        <v>0.7</v>
      </c>
      <c r="M7" s="16"/>
      <c r="N7" s="80">
        <v>0.4</v>
      </c>
      <c r="P7" s="109">
        <f t="shared" si="0"/>
        <v>2026</v>
      </c>
      <c r="Q7" t="s">
        <v>33</v>
      </c>
    </row>
    <row r="8" spans="1:17" x14ac:dyDescent="0.25">
      <c r="K8" s="16"/>
      <c r="L8" s="80">
        <f t="shared" si="1"/>
        <v>0.8</v>
      </c>
      <c r="M8" s="16"/>
      <c r="N8" s="80">
        <v>0.45</v>
      </c>
      <c r="P8" s="109">
        <f t="shared" si="0"/>
        <v>2027</v>
      </c>
      <c r="Q8" t="s">
        <v>34</v>
      </c>
    </row>
    <row r="9" spans="1:17" x14ac:dyDescent="0.25">
      <c r="P9" s="109">
        <f t="shared" si="0"/>
        <v>2028</v>
      </c>
      <c r="Q9" t="s">
        <v>34</v>
      </c>
    </row>
    <row r="10" spans="1:17" x14ac:dyDescent="0.25">
      <c r="A10" t="s">
        <v>31</v>
      </c>
      <c r="P10" s="109">
        <f t="shared" si="0"/>
        <v>2029</v>
      </c>
      <c r="Q10" t="s">
        <v>35</v>
      </c>
    </row>
    <row r="11" spans="1:17" x14ac:dyDescent="0.25">
      <c r="P11" s="109">
        <f t="shared" si="0"/>
        <v>2030</v>
      </c>
      <c r="Q11" t="s">
        <v>35</v>
      </c>
    </row>
    <row r="12" spans="1:17" x14ac:dyDescent="0.25">
      <c r="Q12" t="s">
        <v>36</v>
      </c>
    </row>
  </sheetData>
  <sheetProtection password="F582" sheet="1" objects="1" scenarios="1"/>
  <sortState ref="A3:A6">
    <sortCondition ref="A3"/>
  </sortState>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C17"/>
  <sheetViews>
    <sheetView workbookViewId="0">
      <selection activeCell="C4" sqref="C4"/>
    </sheetView>
  </sheetViews>
  <sheetFormatPr baseColWidth="10" defaultColWidth="11.42578125" defaultRowHeight="14.25" x14ac:dyDescent="0.2"/>
  <cols>
    <col min="1" max="1" width="20.7109375" style="1" customWidth="1"/>
    <col min="2" max="2" width="2.28515625" style="1" hidden="1" customWidth="1"/>
    <col min="3" max="3" width="23" style="1" customWidth="1"/>
    <col min="4" max="16384" width="11.42578125" style="1"/>
  </cols>
  <sheetData>
    <row r="1" spans="1:3" ht="21" customHeight="1" x14ac:dyDescent="0.25">
      <c r="A1" s="91" t="s">
        <v>54</v>
      </c>
    </row>
    <row r="2" spans="1:3" ht="15" x14ac:dyDescent="0.25">
      <c r="A2" s="89" t="s">
        <v>55</v>
      </c>
      <c r="C2" s="118" t="s">
        <v>56</v>
      </c>
    </row>
    <row r="3" spans="1:3" ht="15" x14ac:dyDescent="0.25">
      <c r="A3" s="89" t="s">
        <v>62</v>
      </c>
      <c r="C3" s="119">
        <v>2020</v>
      </c>
    </row>
    <row r="4" spans="1:3" ht="15" x14ac:dyDescent="0.25">
      <c r="A4" s="89" t="s">
        <v>57</v>
      </c>
      <c r="C4" s="120" t="s">
        <v>63</v>
      </c>
    </row>
    <row r="5" spans="1:3" ht="8.25" customHeight="1" x14ac:dyDescent="0.2">
      <c r="C5" s="90"/>
    </row>
    <row r="6" spans="1:3" ht="15" x14ac:dyDescent="0.25">
      <c r="A6" s="143" t="s">
        <v>58</v>
      </c>
      <c r="B6" s="134" t="s">
        <v>58</v>
      </c>
      <c r="C6" s="146" t="s">
        <v>38</v>
      </c>
    </row>
    <row r="7" spans="1:3" x14ac:dyDescent="0.2">
      <c r="A7" s="144">
        <f>C3</f>
        <v>2020</v>
      </c>
      <c r="B7" s="14">
        <f>B8-1</f>
        <v>2020</v>
      </c>
      <c r="C7" s="147"/>
    </row>
    <row r="8" spans="1:3" x14ac:dyDescent="0.2">
      <c r="A8" s="144">
        <f>A7+1</f>
        <v>2021</v>
      </c>
      <c r="B8" s="14">
        <f>Tabelle2!P2</f>
        <v>2021</v>
      </c>
      <c r="C8" s="147"/>
    </row>
    <row r="9" spans="1:3" x14ac:dyDescent="0.2">
      <c r="A9" s="144">
        <f t="shared" ref="A9:A17" si="0">A8+1</f>
        <v>2022</v>
      </c>
      <c r="B9" s="14">
        <f>Tabelle2!P3</f>
        <v>2022</v>
      </c>
      <c r="C9" s="147"/>
    </row>
    <row r="10" spans="1:3" x14ac:dyDescent="0.2">
      <c r="A10" s="144">
        <f t="shared" si="0"/>
        <v>2023</v>
      </c>
      <c r="B10" s="14">
        <f>Tabelle2!P4</f>
        <v>2023</v>
      </c>
      <c r="C10" s="147"/>
    </row>
    <row r="11" spans="1:3" x14ac:dyDescent="0.2">
      <c r="A11" s="144">
        <f t="shared" si="0"/>
        <v>2024</v>
      </c>
      <c r="B11" s="14">
        <f>Tabelle2!P5</f>
        <v>2024</v>
      </c>
      <c r="C11" s="147"/>
    </row>
    <row r="12" spans="1:3" x14ac:dyDescent="0.2">
      <c r="A12" s="144">
        <f t="shared" si="0"/>
        <v>2025</v>
      </c>
      <c r="B12" s="14">
        <f>Tabelle2!P6</f>
        <v>2025</v>
      </c>
      <c r="C12" s="147"/>
    </row>
    <row r="13" spans="1:3" x14ac:dyDescent="0.2">
      <c r="A13" s="144">
        <f t="shared" si="0"/>
        <v>2026</v>
      </c>
      <c r="B13" s="14">
        <f>Tabelle2!P7</f>
        <v>2026</v>
      </c>
      <c r="C13" s="147"/>
    </row>
    <row r="14" spans="1:3" x14ac:dyDescent="0.2">
      <c r="A14" s="144">
        <f t="shared" si="0"/>
        <v>2027</v>
      </c>
      <c r="B14" s="14">
        <f>Tabelle2!P8</f>
        <v>2027</v>
      </c>
      <c r="C14" s="147"/>
    </row>
    <row r="15" spans="1:3" x14ac:dyDescent="0.2">
      <c r="A15" s="144">
        <f t="shared" si="0"/>
        <v>2028</v>
      </c>
      <c r="B15" s="14">
        <f>Tabelle2!P9</f>
        <v>2028</v>
      </c>
      <c r="C15" s="147"/>
    </row>
    <row r="16" spans="1:3" x14ac:dyDescent="0.2">
      <c r="A16" s="144">
        <f t="shared" si="0"/>
        <v>2029</v>
      </c>
      <c r="B16" s="14">
        <f>Tabelle2!P10</f>
        <v>2029</v>
      </c>
      <c r="C16" s="147"/>
    </row>
    <row r="17" spans="1:3" x14ac:dyDescent="0.2">
      <c r="A17" s="145">
        <f t="shared" si="0"/>
        <v>2030</v>
      </c>
      <c r="B17" s="34">
        <f>Tabelle2!P11</f>
        <v>2030</v>
      </c>
      <c r="C17" s="148"/>
    </row>
  </sheetData>
  <sheetProtection password="F582" sheet="1" objects="1" scenarios="1"/>
  <conditionalFormatting sqref="C7:C17">
    <cfRule type="cellIs" dxfId="0" priority="1" operator="equal">
      <formula>0</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13</vt:i4>
      </vt:variant>
    </vt:vector>
  </HeadingPairs>
  <TitlesOfParts>
    <vt:vector size="16" baseType="lpstr">
      <vt:lpstr>Pachtzins mit Bon_Mal</vt:lpstr>
      <vt:lpstr>Tabelle2</vt:lpstr>
      <vt:lpstr>Index</vt:lpstr>
      <vt:lpstr>Abschuss</vt:lpstr>
      <vt:lpstr>Abschussperiode</vt:lpstr>
      <vt:lpstr>Abschusszahlen_Planperiode</vt:lpstr>
      <vt:lpstr>Bonus1</vt:lpstr>
      <vt:lpstr>Bonus2</vt:lpstr>
      <vt:lpstr>BonusMalus</vt:lpstr>
      <vt:lpstr>'Pachtzins mit Bon_Mal'!Druckbereich</vt:lpstr>
      <vt:lpstr>Gemeinde</vt:lpstr>
      <vt:lpstr>Grenze1</vt:lpstr>
      <vt:lpstr>Grenze2</vt:lpstr>
      <vt:lpstr>Jagdgebiet</vt:lpstr>
      <vt:lpstr>Jahr</vt:lpstr>
      <vt:lpstr>PP</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Günther Kuneth</dc:creator>
  <cp:lastModifiedBy>G KUN</cp:lastModifiedBy>
  <cp:lastPrinted>2020-08-04T14:03:35Z</cp:lastPrinted>
  <dcterms:created xsi:type="dcterms:W3CDTF">2020-01-09T16:29:27Z</dcterms:created>
  <dcterms:modified xsi:type="dcterms:W3CDTF">2020-08-10T10:53:10Z</dcterms:modified>
</cp:coreProperties>
</file>